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ingggggg\ตรวจประเมิน ทุกระดับ 66\คณะ\"/>
    </mc:Choice>
  </mc:AlternateContent>
  <bookViews>
    <workbookView xWindow="0" yWindow="0" windowWidth="23040" windowHeight="8784" activeTab="3"/>
  </bookViews>
  <sheets>
    <sheet name="FTES66" sheetId="4" r:id="rId1"/>
    <sheet name="ตบช.เชิงปริมาณ (คณะ)" sheetId="1" r:id="rId2"/>
    <sheet name="(กรอก)ราย ตบช." sheetId="3" r:id="rId3"/>
    <sheet name=" สรุปคะแนน" sheetId="2" r:id="rId4"/>
  </sheets>
  <calcPr calcId="162913"/>
</workbook>
</file>

<file path=xl/calcChain.xml><?xml version="1.0" encoding="utf-8"?>
<calcChain xmlns="http://schemas.openxmlformats.org/spreadsheetml/2006/main">
  <c r="F12" i="2" l="1"/>
  <c r="D11" i="2"/>
  <c r="D12" i="2" s="1"/>
  <c r="E11" i="2"/>
  <c r="E12" i="2" s="1"/>
  <c r="F11" i="2"/>
  <c r="H10" i="2"/>
  <c r="H8" i="2"/>
  <c r="H11" i="2"/>
  <c r="G11" i="2"/>
  <c r="G10" i="2"/>
  <c r="G9" i="2"/>
  <c r="G8" i="2"/>
  <c r="G7" i="2"/>
  <c r="H7" i="2" s="1"/>
  <c r="G6" i="2"/>
  <c r="H6" i="2" s="1"/>
  <c r="E10" i="2"/>
  <c r="E9" i="2"/>
  <c r="E8" i="2"/>
  <c r="F7" i="2"/>
  <c r="E7" i="2"/>
  <c r="D7" i="2"/>
  <c r="D6" i="2"/>
  <c r="E6" i="2"/>
  <c r="F6" i="2"/>
  <c r="J8" i="3"/>
  <c r="G8" i="3"/>
  <c r="J7" i="3"/>
  <c r="J6" i="3"/>
  <c r="J5" i="3"/>
  <c r="J4" i="3"/>
  <c r="G4" i="3"/>
  <c r="J3" i="3"/>
  <c r="G7" i="3"/>
  <c r="G6" i="3"/>
  <c r="G5" i="3"/>
  <c r="G3" i="3"/>
  <c r="C15" i="3"/>
  <c r="D15" i="3"/>
  <c r="F39" i="4"/>
  <c r="G39" i="4"/>
  <c r="I39" i="4"/>
  <c r="J39" i="4" s="1"/>
  <c r="K39" i="4" s="1"/>
  <c r="F7" i="4" l="1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6" i="4"/>
  <c r="C10" i="1" l="1"/>
  <c r="G14" i="4"/>
  <c r="I14" i="4" s="1"/>
  <c r="J14" i="4" s="1"/>
  <c r="K14" i="4" s="1"/>
  <c r="G38" i="4"/>
  <c r="I38" i="4" s="1"/>
  <c r="J38" i="4" s="1"/>
  <c r="K38" i="4" s="1"/>
  <c r="G37" i="4"/>
  <c r="I37" i="4" s="1"/>
  <c r="J37" i="4" s="1"/>
  <c r="K37" i="4" s="1"/>
  <c r="G35" i="4"/>
  <c r="I35" i="4" s="1"/>
  <c r="J35" i="4" s="1"/>
  <c r="K35" i="4" s="1"/>
  <c r="I19" i="4"/>
  <c r="J19" i="4" s="1"/>
  <c r="K19" i="4" s="1"/>
  <c r="G19" i="4"/>
  <c r="G18" i="4"/>
  <c r="I18" i="4" s="1"/>
  <c r="G36" i="4" l="1"/>
  <c r="I36" i="4" s="1"/>
  <c r="J36" i="4" s="1"/>
  <c r="K36" i="4" s="1"/>
  <c r="H9" i="2"/>
  <c r="F51" i="1"/>
  <c r="G51" i="1"/>
  <c r="H51" i="1"/>
  <c r="I51" i="1"/>
  <c r="J51" i="1"/>
  <c r="K51" i="1"/>
  <c r="L51" i="1"/>
  <c r="M51" i="1"/>
  <c r="N51" i="1"/>
  <c r="O51" i="1"/>
  <c r="C40" i="1"/>
  <c r="C41" i="1" s="1"/>
  <c r="C43" i="1" s="1"/>
  <c r="G34" i="4"/>
  <c r="I34" i="4" s="1"/>
  <c r="J34" i="4" s="1"/>
  <c r="K34" i="4" s="1"/>
  <c r="G33" i="4"/>
  <c r="I33" i="4" s="1"/>
  <c r="J33" i="4" s="1"/>
  <c r="K33" i="4" s="1"/>
  <c r="G32" i="4"/>
  <c r="I32" i="4" s="1"/>
  <c r="J32" i="4" s="1"/>
  <c r="K32" i="4" s="1"/>
  <c r="G31" i="4"/>
  <c r="I31" i="4" s="1"/>
  <c r="J31" i="4" s="1"/>
  <c r="K31" i="4" s="1"/>
  <c r="G30" i="4"/>
  <c r="I30" i="4" s="1"/>
  <c r="J30" i="4" s="1"/>
  <c r="K30" i="4" s="1"/>
  <c r="G29" i="4"/>
  <c r="I29" i="4" s="1"/>
  <c r="J29" i="4" s="1"/>
  <c r="K29" i="4" s="1"/>
  <c r="G28" i="4"/>
  <c r="I28" i="4" s="1"/>
  <c r="J28" i="4" s="1"/>
  <c r="K28" i="4" s="1"/>
  <c r="G27" i="4"/>
  <c r="I27" i="4" s="1"/>
  <c r="J27" i="4" s="1"/>
  <c r="K27" i="4" s="1"/>
  <c r="G26" i="4"/>
  <c r="I26" i="4" s="1"/>
  <c r="J26" i="4" s="1"/>
  <c r="K26" i="4" s="1"/>
  <c r="G25" i="4"/>
  <c r="I25" i="4" s="1"/>
  <c r="J25" i="4" s="1"/>
  <c r="K25" i="4" s="1"/>
  <c r="G24" i="4"/>
  <c r="I24" i="4" s="1"/>
  <c r="J24" i="4" s="1"/>
  <c r="K24" i="4" s="1"/>
  <c r="G23" i="4"/>
  <c r="I23" i="4" s="1"/>
  <c r="J23" i="4" s="1"/>
  <c r="K23" i="4" s="1"/>
  <c r="G22" i="4"/>
  <c r="I22" i="4" s="1"/>
  <c r="J22" i="4" s="1"/>
  <c r="K22" i="4" s="1"/>
  <c r="G21" i="4"/>
  <c r="I21" i="4" s="1"/>
  <c r="J21" i="4" s="1"/>
  <c r="K21" i="4" s="1"/>
  <c r="G20" i="4"/>
  <c r="I20" i="4" s="1"/>
  <c r="J20" i="4" s="1"/>
  <c r="K20" i="4" s="1"/>
  <c r="G17" i="4"/>
  <c r="I17" i="4" s="1"/>
  <c r="J17" i="4" s="1"/>
  <c r="K17" i="4" s="1"/>
  <c r="G16" i="4"/>
  <c r="I16" i="4" s="1"/>
  <c r="J16" i="4" s="1"/>
  <c r="K16" i="4" s="1"/>
  <c r="G15" i="4"/>
  <c r="I15" i="4" s="1"/>
  <c r="J15" i="4" s="1"/>
  <c r="K15" i="4" s="1"/>
  <c r="G12" i="4"/>
  <c r="I12" i="4" s="1"/>
  <c r="J12" i="4" s="1"/>
  <c r="K12" i="4" s="1"/>
  <c r="G11" i="4"/>
  <c r="I11" i="4" s="1"/>
  <c r="J11" i="4" s="1"/>
  <c r="K11" i="4" s="1"/>
  <c r="G10" i="4"/>
  <c r="I10" i="4" s="1"/>
  <c r="J10" i="4" s="1"/>
  <c r="K10" i="4" s="1"/>
  <c r="G9" i="4"/>
  <c r="I9" i="4" s="1"/>
  <c r="J9" i="4" s="1"/>
  <c r="K9" i="4" s="1"/>
  <c r="G7" i="4"/>
  <c r="I7" i="4" s="1"/>
  <c r="C18" i="1"/>
  <c r="C19" i="1" s="1"/>
  <c r="C29" i="1"/>
  <c r="C30" i="1" s="1"/>
  <c r="E28" i="1"/>
  <c r="G13" i="4" l="1"/>
  <c r="I13" i="4" s="1"/>
  <c r="J13" i="4" s="1"/>
  <c r="K13" i="4" s="1"/>
  <c r="J18" i="4"/>
  <c r="K18" i="4" s="1"/>
  <c r="G8" i="4"/>
  <c r="I8" i="4" s="1"/>
  <c r="J8" i="4" s="1"/>
  <c r="K8" i="4" s="1"/>
  <c r="J7" i="4"/>
  <c r="K7" i="4" s="1"/>
  <c r="G6" i="4"/>
  <c r="I6" i="4" s="1"/>
  <c r="J6" i="4" s="1"/>
  <c r="K6" i="4" s="1"/>
  <c r="K52" i="1"/>
  <c r="C48" i="1" s="1"/>
  <c r="C50" i="1" s="1"/>
  <c r="C51" i="1" s="1"/>
</calcChain>
</file>

<file path=xl/sharedStrings.xml><?xml version="1.0" encoding="utf-8"?>
<sst xmlns="http://schemas.openxmlformats.org/spreadsheetml/2006/main" count="156" uniqueCount="131">
  <si>
    <t>ข้อมูลพื้นฐาน</t>
  </si>
  <si>
    <t>จำนวนยืนยัน</t>
  </si>
  <si>
    <t>เทียบบัญญัติไตรยางศ์</t>
  </si>
  <si>
    <t>ผลงานทางวิชาการ (ชิ้น)</t>
  </si>
  <si>
    <t>งานสร้างสรรค์ (ชิ้น)</t>
  </si>
  <si>
    <t>ผลรวมถ่วงน้ำหนักของผลงาน</t>
  </si>
  <si>
    <t xml:space="preserve">กลุ่มสาขาวิชาวิทยาศาสตร์และเทคโนโลยี  </t>
  </si>
  <si>
    <t xml:space="preserve">กลุ่มสาขาวิชาวิทยาศาสตร์สุขภาพ  </t>
  </si>
  <si>
    <t xml:space="preserve">หมายเหตุ : </t>
  </si>
  <si>
    <t>-</t>
  </si>
  <si>
    <t>เฉลี่ย</t>
  </si>
  <si>
    <t>ตัวบ่งชี้</t>
  </si>
  <si>
    <t>ผลการประเมิน</t>
  </si>
  <si>
    <t>คะแนน</t>
  </si>
  <si>
    <t>O</t>
  </si>
  <si>
    <t>P</t>
  </si>
  <si>
    <t>I</t>
  </si>
  <si>
    <t>จำนวน</t>
  </si>
  <si>
    <t>องค์ประกอบ</t>
  </si>
  <si>
    <t>ตบช.ที่</t>
  </si>
  <si>
    <t>รวม 13 ตบช.</t>
  </si>
  <si>
    <t>การคำนวณ เชิงปริมาณ ตัวบ่งชี้ ระดับคณะวิชา</t>
  </si>
  <si>
    <t>เกณฑ์การประเมิน : ค่าเฉลี่ยของคะแนนประเมินทุกหลักสูตรที่คณะรับผิดชอบ</t>
  </si>
  <si>
    <t xml:space="preserve">จำนวนหลักสูตรทั้งหมดที่คณะรับผิดชอบ </t>
  </si>
  <si>
    <t xml:space="preserve">ผลรวมของค่าคะแนนประเมินของทุกหลักสูตร </t>
  </si>
  <si>
    <t>คะแนนที่ได้</t>
  </si>
  <si>
    <t>ตัวบ่งชี้ที่ 1.2  อาจารย์ประจำคณะที่มีคุณวุฒิปริญญาเอก</t>
  </si>
  <si>
    <t xml:space="preserve">เกณฑ์การประเมิน : แปลงค่าร้อยละของอาจารย์ประจำคณะที่มีคุณวุฒิปริญญาเอกเป็นคะแนนระหว่าง 0 – 5 </t>
  </si>
  <si>
    <t xml:space="preserve">จำนวนอาจารย์ประจำคณะทั้งหมด </t>
  </si>
  <si>
    <t xml:space="preserve">จำนวนอาจารย์ประจำคณะที่มีคุณวุฒิปริญญาเอก  </t>
  </si>
  <si>
    <t xml:space="preserve">ร้อยละของอาจารย์ประจำคณะที่มีคุณวุฒิปริญญาเอก </t>
  </si>
  <si>
    <t>ตัวบ่งชี้ที่ 1.3  อาจารย์ประจำคณะที่ดำรงตำแหน่งทางวิชาการ</t>
  </si>
  <si>
    <t xml:space="preserve">เกณฑ์การประเมิน : แปลงค่าร้อยละของอาจารย์ประจำคณะที่ดำรงตำแหน่งทางวิชาการเป็นคะแนนระหว่าง 0 – 5 </t>
  </si>
  <si>
    <t xml:space="preserve">ร้อยละของอาจารย์ประจำคณะที่มีตำแหน่งทางวิชาการ  </t>
  </si>
  <si>
    <r>
      <t>จำนวนอาจารย์ประจำคณะ</t>
    </r>
    <r>
      <rPr>
        <b/>
        <u/>
        <sz val="14"/>
        <color theme="1"/>
        <rFont val="Cordia New"/>
        <family val="2"/>
      </rPr>
      <t xml:space="preserve">ที่มีตำแหน่งทางวิชาการ  </t>
    </r>
  </si>
  <si>
    <r>
      <t>จำนวนอาจารย์ประจำคณะที่</t>
    </r>
    <r>
      <rPr>
        <b/>
        <sz val="14"/>
        <color theme="1"/>
        <rFont val="Cordia New"/>
        <family val="2"/>
      </rPr>
      <t>ไม่มีตำแหน่งทางวิชาการ</t>
    </r>
  </si>
  <si>
    <t xml:space="preserve">ตัวบ่งชี้ที่ 2.2 เงินสนับสนุนงานวิจัยและงานสร้างสรรค์
          หรือเผยแพร่  
ตัวบ่งชี้ที่  2.2  (ปริญญาโท) ผลงานของนักศึกษา และผู้สำเร็จการศึกษาในระดับปริญญาโทที่ได้รับการตีพิมพ์
          หรือเผยแพร่  
</t>
  </si>
  <si>
    <t>เกณฑ์การประเมิน :โดยการแปลงจำนวนเงินต่อจำนวนอาจารย์ประจำและนักวิจัยประจำ เป็นคะแนนระหว่าง 0-5</t>
  </si>
  <si>
    <t>จำนวนอาจารย์ประจำและนักวิจัย</t>
  </si>
  <si>
    <t xml:space="preserve">จำนวนเงินสนับสนุนงานวิจัยหรืองานสร้างสรรค์จากภายในและภายนอกสถาบัน </t>
  </si>
  <si>
    <t xml:space="preserve">ต่อจำนวนอาจารย์ประจำและนักวิจัย </t>
  </si>
  <si>
    <t>จำนวนเงินสนับสนุนงานวิจัยหรืองานสร้างสรรค์จากภายในและภายนอกสถาบัน</t>
  </si>
  <si>
    <r>
      <t>จำนวนเงินสนับสนุนงานวิจัยหรืองานสร้างสรรค์จาก</t>
    </r>
    <r>
      <rPr>
        <b/>
        <u/>
        <sz val="14"/>
        <color theme="1"/>
        <rFont val="Cordia New"/>
        <family val="2"/>
      </rPr>
      <t xml:space="preserve">ภายใน </t>
    </r>
  </si>
  <si>
    <r>
      <t>จำนวนเงินสนับสนุนงานวิจัยหรืองานสร้างสรรค์จาก</t>
    </r>
    <r>
      <rPr>
        <b/>
        <u/>
        <sz val="14"/>
        <color theme="1"/>
        <rFont val="Cordia New"/>
        <family val="2"/>
      </rPr>
      <t xml:space="preserve">ภายนอกสถาบัน </t>
    </r>
  </si>
  <si>
    <t>60,000 บาทขึ้นไปต่อคน</t>
  </si>
  <si>
    <t>50,000 บาทขึ้นไปต่อคน</t>
  </si>
  <si>
    <t>กลุ่มสาขาวิชามนุษยศาสตร์และสังคมศาสตร์</t>
  </si>
  <si>
    <t>25,000 บาทขึ้นไปต่อคน</t>
  </si>
  <si>
    <t>(หารด้วยจำนวนเงินสนับสนุนงานวิจัยฯ ตามกลุ่มสาขาวิชา)</t>
  </si>
  <si>
    <r>
      <rPr>
        <sz val="14"/>
        <color rgb="FFFF0000"/>
        <rFont val="Cordia New"/>
        <family val="2"/>
      </rPr>
      <t>หมายเหตุ:</t>
    </r>
    <r>
      <rPr>
        <sz val="14"/>
        <color theme="1"/>
        <rFont val="Cordia New"/>
        <family val="2"/>
      </rPr>
      <t xml:space="preserve"> จำนวนอาจารย์และนักวิจัย นับตามปีการศึกษา และ</t>
    </r>
    <r>
      <rPr>
        <b/>
        <sz val="14"/>
        <color rgb="FFFF0000"/>
        <rFont val="Cordia New"/>
        <family val="2"/>
      </rPr>
      <t xml:space="preserve">นับเฉพาะที่ปฏิบัติงานจริง </t>
    </r>
  </si>
  <si>
    <r>
      <t xml:space="preserve">                    </t>
    </r>
    <r>
      <rPr>
        <b/>
        <sz val="14"/>
        <color theme="1"/>
        <rFont val="Cordia New"/>
        <family val="2"/>
      </rPr>
      <t>ไม่นับรวมผู้ลาศึกษาต่อ</t>
    </r>
  </si>
  <si>
    <t xml:space="preserve">ตัวบ่งชี้ที่ 2.3 ผลงานวิชาการของอาจารย์ประจำและนักวิจัย
          หรือเผยแพร่  
ตัวบ่งชี้ที่  2.2  (ปริญญาโท) ผลงานของนักศึกษา และผู้สำเร็จการศึกษาในระดับปริญญาโทที่ได้รับการตีพิมพ์
          หรือเผยแพร่  
</t>
  </si>
  <si>
    <t xml:space="preserve">เกณฑ์การประเมิน :แปลงค่าร้อยละของผลรวมถ่วงน้ำหนักของผลงานวิชาการของอาจารย์ประจำและนักวิจัยเป็นคะแนนระหว่าง 0- 5 </t>
  </si>
  <si>
    <t xml:space="preserve">ผลรวมถ่วงน้ำหนักของผลงานทางวิชาการของอาจารย์ประจำและนักวิจัย </t>
  </si>
  <si>
    <t xml:space="preserve">จำนวนอาจารย์ประจำและนักวิจัยทั้งหมด </t>
  </si>
  <si>
    <t>ร้อยละของผลรวมถ่วงน้ำหนักของผลงานทางวิชาการ</t>
  </si>
  <si>
    <t>(หารด้วยร้อยละของผลรวมถ่วงน้ำหนักของผลงานทางวิชาการฯ ตามกลุ่มสาขาวิชา)</t>
  </si>
  <si>
    <t>ร้อยละ 30 ขึ้นไป</t>
  </si>
  <si>
    <t xml:space="preserve">วิทยาศาสตร์และเทคโนโลยี  </t>
  </si>
  <si>
    <t xml:space="preserve">วิทยาศาสตร์สุขภาพ  </t>
  </si>
  <si>
    <t>มนุษยศาสตร์และสังคมศาสตร์</t>
  </si>
  <si>
    <r>
      <t>หมายเหตุ :</t>
    </r>
    <r>
      <rPr>
        <sz val="14"/>
        <rFont val="Cordia New"/>
        <family val="2"/>
      </rPr>
      <t xml:space="preserve"> การนับจำนวนอาจารย์ประจำ ให้นับตามปีการศึกษา และ</t>
    </r>
    <r>
      <rPr>
        <b/>
        <u/>
        <sz val="14"/>
        <color rgb="FFFF0000"/>
        <rFont val="Cordia New"/>
        <family val="2"/>
      </rPr>
      <t>นับทั้งที่ปฏิบัติงานจริง และลาศึกษาต่อ</t>
    </r>
  </si>
  <si>
    <t>หมายเหตุ :  ตัวบ่งชี้ที่ 1.1 เป็นค่าคะแนนเฉลี่ยของผลการประเมินระดับหลักสูตรทุกหลักสูตร</t>
  </si>
  <si>
    <t>ร้อยละ 20 ขึ้นไป</t>
  </si>
  <si>
    <t>ตัวบ่งชี้ 1.4 จำนวนนักศึกษาเต็มเวลาเทียบเท่าต่อจำนวนอาจารย์ประจำ</t>
  </si>
  <si>
    <t>คณะ/วิทยาลัย/สถาบัน</t>
  </si>
  <si>
    <t>อาจารย์</t>
  </si>
  <si>
    <t>FTES</t>
  </si>
  <si>
    <t>ค่าความแตกต่าง</t>
  </si>
  <si>
    <t>ตนเอง</t>
  </si>
  <si>
    <t>(ไม่รวมลา)</t>
  </si>
  <si>
    <t>ต่อ อาจารย์</t>
  </si>
  <si>
    <t>FTES ต่ออาจารย์</t>
  </si>
  <si>
    <t>*100/[2]</t>
  </si>
  <si>
    <t>จาก</t>
  </si>
  <si>
    <t xml:space="preserve">ที่เป็นจริง  [1] </t>
  </si>
  <si>
    <t>[2]</t>
  </si>
  <si>
    <t>[1-2]</t>
  </si>
  <si>
    <t>การประเมินฯ</t>
  </si>
  <si>
    <t>วิทยาลัยแพทยศาสตร์</t>
  </si>
  <si>
    <t>คณะพยาบาลศาสตร์</t>
  </si>
  <si>
    <t>คณะเทคนิคการแพทย์</t>
  </si>
  <si>
    <t>วิทยาลัยการแพทย์แผนตะวันออก</t>
  </si>
  <si>
    <t xml:space="preserve">คณะทัศนมาตรศาสตร์ </t>
  </si>
  <si>
    <t>คณะวิทยาศาสตร์</t>
  </si>
  <si>
    <t>วิทยาลัยนวัตกรรมเกษตรฯ</t>
  </si>
  <si>
    <t>วิทยาลัยวิศวกรรมศาสตร์</t>
  </si>
  <si>
    <t>สถาบันการบิน</t>
  </si>
  <si>
    <t xml:space="preserve">คณะสถาปัตยกรรมศาสตร์  </t>
  </si>
  <si>
    <t>คณะบริหารธุรกิจ</t>
  </si>
  <si>
    <t>คณะบัญชี</t>
  </si>
  <si>
    <t>คณะเศรษฐศาสตร์</t>
  </si>
  <si>
    <t>วิทยาลัยดนตรี</t>
  </si>
  <si>
    <t>คณะดิจิทัลอาร์ต</t>
  </si>
  <si>
    <t>คณะนิติศาสตร์</t>
  </si>
  <si>
    <t>0.00 - 1.50</t>
  </si>
  <si>
    <t>1.51 - 2.50</t>
  </si>
  <si>
    <t>2.51 - 3.50</t>
  </si>
  <si>
    <t>3.51 - 4.50</t>
  </si>
  <si>
    <t>4.51 - 5.00</t>
  </si>
  <si>
    <t xml:space="preserve"> การดำเนินงานต้องปรับปรุงเร่งด่วน</t>
  </si>
  <si>
    <t>การดำเนินงานต้องปรับปรุง</t>
  </si>
  <si>
    <t>การดำเนินงานระดับพอใช้</t>
  </si>
  <si>
    <t>การดำเนินงานระดับดี</t>
  </si>
  <si>
    <t>การดำเนินงานระดับดีมาก</t>
  </si>
  <si>
    <t>กรรมการ</t>
  </si>
  <si>
    <t>วิทยาลัยครูสุริยเทพ</t>
  </si>
  <si>
    <t>วิทยาลัยวิศวกรรมชีวการแพทย์</t>
  </si>
  <si>
    <t>วิทยาลัยการออกแบบ</t>
  </si>
  <si>
    <t>วิทยาลัยนิเทศศาสตร์</t>
  </si>
  <si>
    <t xml:space="preserve">วิทยาลัยศิลปศาสตร์ </t>
  </si>
  <si>
    <t>วิทยาลัยนวัตกรรมดิจิทัลฯ</t>
  </si>
  <si>
    <t>คณะอาชญาวิทยาและการบริหารงานยุติธรรม</t>
  </si>
  <si>
    <t>สถาบันรัฐประศาสนศาสตร์และนโยบายสาธารณะ</t>
  </si>
  <si>
    <t>คณะรัฐศาสตร์</t>
  </si>
  <si>
    <t>สถาบันการทูตและการต่างประเทศ</t>
  </si>
  <si>
    <t>วิทยาลัยนานาชาติ</t>
  </si>
  <si>
    <t>วิทยาลัยเภสัชศาสตร์</t>
  </si>
  <si>
    <t>วิทยาลัยทันตแพทยศาสตร์</t>
  </si>
  <si>
    <t>คณะกายภาพบำบัดฯ</t>
  </si>
  <si>
    <t>คณะรังสีเทคนิค</t>
  </si>
  <si>
    <t>ตารางการวิเคราะห์คุณภาพการศึกษาภายใน</t>
  </si>
  <si>
    <t>ตัวบ่งชี้ 1.1 ผลการบริหารจัดการหลักสูตรโดยรวม</t>
  </si>
  <si>
    <t>ตามเกณฑ์*</t>
  </si>
  <si>
    <t>คณะป้อนข้อมูลเฉพาะคอลัมน์ D และ E ที่เป็นตัวอักษรสีน้ำเงินเท่านั้น</t>
  </si>
  <si>
    <t>วิทยาลัยการกีฬา</t>
  </si>
  <si>
    <t>วิทยาลัยฮอสปิตอลลิตี้</t>
  </si>
  <si>
    <t>วิทยาลัยนผู้นำและนวัตกรรมสังคม</t>
  </si>
  <si>
    <t>สีแดง = มีสูตร</t>
  </si>
  <si>
    <t>สีดำ = ค่า FTES ของแต่ละคณะ</t>
  </si>
  <si>
    <t>ระดับคุณภาพ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</si>
</sst>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"/>
  </numFmts>
  <fonts count="26" x14ac:knownFonts="1">
    <font>
      <sz val="11"/>
      <color theme="1"/>
      <name val="Calibri"/>
      <family val="2"/>
      <scheme val="minor"/>
    </font>
    <font>
      <b/>
      <sz val="16"/>
      <color theme="1"/>
      <name val="Cordia New"/>
      <family val="2"/>
    </font>
    <font>
      <b/>
      <sz val="14"/>
      <color theme="1"/>
      <name val="Cordia New"/>
      <family val="2"/>
    </font>
    <font>
      <sz val="14"/>
      <color rgb="FFFF0000"/>
      <name val="Cordia New"/>
      <family val="2"/>
    </font>
    <font>
      <sz val="14"/>
      <color theme="1"/>
      <name val="Cordia New"/>
      <family val="2"/>
    </font>
    <font>
      <b/>
      <sz val="16"/>
      <color rgb="FFFF0000"/>
      <name val="Cordia New"/>
      <family val="2"/>
    </font>
    <font>
      <sz val="14"/>
      <name val="Cordia New"/>
      <family val="2"/>
    </font>
    <font>
      <b/>
      <sz val="14"/>
      <color rgb="FFFF0000"/>
      <name val="Cordia New"/>
      <family val="2"/>
    </font>
    <font>
      <b/>
      <sz val="20"/>
      <color rgb="FFFF0000"/>
      <name val="Cordia New"/>
      <family val="2"/>
    </font>
    <font>
      <sz val="16"/>
      <color theme="1"/>
      <name val="Cordia New"/>
      <family val="2"/>
    </font>
    <font>
      <b/>
      <sz val="16"/>
      <name val="Cordia New"/>
      <family val="2"/>
    </font>
    <font>
      <sz val="16"/>
      <name val="Cordia New"/>
      <family val="2"/>
    </font>
    <font>
      <b/>
      <u/>
      <sz val="14"/>
      <color theme="1"/>
      <name val="Cordia New"/>
      <family val="2"/>
    </font>
    <font>
      <b/>
      <sz val="14"/>
      <name val="Cordia New"/>
      <family val="2"/>
    </font>
    <font>
      <b/>
      <u/>
      <sz val="14"/>
      <color rgb="FFFF0000"/>
      <name val="Cordia New"/>
      <family val="2"/>
    </font>
    <font>
      <sz val="16"/>
      <color rgb="FFFF0000"/>
      <name val="Cordia New"/>
      <family val="2"/>
    </font>
    <font>
      <b/>
      <sz val="18"/>
      <color theme="1"/>
      <name val="Cordia New"/>
      <family val="2"/>
    </font>
    <font>
      <b/>
      <sz val="18"/>
      <name val="Cordia New"/>
      <family val="2"/>
    </font>
    <font>
      <sz val="18"/>
      <color theme="1"/>
      <name val="Cordia New"/>
      <family val="2"/>
    </font>
    <font>
      <sz val="11"/>
      <color theme="1"/>
      <name val="Calibri"/>
      <family val="2"/>
      <scheme val="minor"/>
    </font>
    <font>
      <sz val="16"/>
      <color rgb="FF000000"/>
      <name val="Cordia New"/>
      <family val="2"/>
    </font>
    <font>
      <b/>
      <sz val="16"/>
      <color rgb="FF0000FF"/>
      <name val="Cordia New"/>
      <family val="2"/>
    </font>
    <font>
      <b/>
      <sz val="22"/>
      <color rgb="FF0000FF"/>
      <name val="Cordia New"/>
      <family val="2"/>
    </font>
    <font>
      <sz val="16"/>
      <color rgb="FF0000FF"/>
      <name val="Cordia New"/>
      <family val="2"/>
    </font>
    <font>
      <sz val="18"/>
      <color rgb="FFFF0000"/>
      <name val="Cordia New"/>
      <family val="2"/>
    </font>
    <font>
      <sz val="14"/>
      <color rgb="FF0000FF"/>
      <name val="Cordia New"/>
      <family val="2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8" fillId="6" borderId="1" applyFill="0" applyBorder="0">
      <alignment horizontal="center" vertical="center"/>
    </xf>
    <xf numFmtId="43" fontId="19" fillId="0" borderId="0" applyFont="0" applyFill="0" applyBorder="0" applyAlignment="0" applyProtection="0"/>
  </cellStyleXfs>
  <cellXfs count="1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3" xfId="0" applyFont="1" applyBorder="1"/>
    <xf numFmtId="0" fontId="4" fillId="3" borderId="1" xfId="0" applyFont="1" applyFill="1" applyBorder="1"/>
    <xf numFmtId="0" fontId="4" fillId="6" borderId="0" xfId="0" applyFont="1" applyFill="1"/>
    <xf numFmtId="2" fontId="4" fillId="6" borderId="0" xfId="0" applyNumberFormat="1" applyFont="1" applyFill="1" applyAlignment="1">
      <alignment horizontal="center"/>
    </xf>
    <xf numFmtId="0" fontId="4" fillId="6" borderId="2" xfId="0" applyFont="1" applyFill="1" applyBorder="1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6" borderId="0" xfId="0" applyFont="1" applyFill="1" applyAlignment="1">
      <alignment horizontal="center"/>
    </xf>
    <xf numFmtId="0" fontId="10" fillId="0" borderId="0" xfId="0" applyFo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4" fillId="6" borderId="3" xfId="0" applyFont="1" applyFill="1" applyBorder="1"/>
    <xf numFmtId="0" fontId="2" fillId="6" borderId="0" xfId="0" applyFont="1" applyFill="1" applyAlignment="1">
      <alignment horizontal="center"/>
    </xf>
    <xf numFmtId="0" fontId="4" fillId="6" borderId="1" xfId="0" applyFont="1" applyFill="1" applyBorder="1"/>
    <xf numFmtId="2" fontId="2" fillId="3" borderId="1" xfId="0" applyNumberFormat="1" applyFont="1" applyFill="1" applyBorder="1" applyAlignment="1">
      <alignment horizontal="center"/>
    </xf>
    <xf numFmtId="0" fontId="2" fillId="4" borderId="1" xfId="0" applyFont="1" applyFill="1" applyBorder="1"/>
    <xf numFmtId="0" fontId="3" fillId="6" borderId="0" xfId="0" applyFont="1" applyFill="1"/>
    <xf numFmtId="2" fontId="3" fillId="6" borderId="0" xfId="0" applyNumberFormat="1" applyFont="1" applyFill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4" fillId="2" borderId="1" xfId="0" applyFont="1" applyFill="1" applyBorder="1"/>
    <xf numFmtId="0" fontId="7" fillId="6" borderId="0" xfId="0" applyFont="1" applyFill="1" applyAlignment="1">
      <alignment horizontal="center"/>
    </xf>
    <xf numFmtId="0" fontId="5" fillId="6" borderId="0" xfId="0" applyFont="1" applyFill="1"/>
    <xf numFmtId="0" fontId="7" fillId="6" borderId="0" xfId="0" applyFont="1" applyFill="1"/>
    <xf numFmtId="0" fontId="7" fillId="6" borderId="0" xfId="0" applyFont="1" applyFill="1" applyAlignment="1">
      <alignment horizontal="left"/>
    </xf>
    <xf numFmtId="0" fontId="15" fillId="0" borderId="0" xfId="0" applyFont="1" applyAlignment="1">
      <alignment horizontal="left"/>
    </xf>
    <xf numFmtId="2" fontId="9" fillId="0" borderId="0" xfId="0" applyNumberFormat="1" applyFont="1"/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/>
    <xf numFmtId="0" fontId="17" fillId="0" borderId="0" xfId="0" applyFont="1" applyAlignment="1">
      <alignment horizontal="left"/>
    </xf>
    <xf numFmtId="0" fontId="9" fillId="11" borderId="13" xfId="0" applyFont="1" applyFill="1" applyBorder="1" applyAlignment="1">
      <alignment horizontal="center"/>
    </xf>
    <xf numFmtId="0" fontId="1" fillId="11" borderId="0" xfId="0" applyFont="1" applyFill="1" applyAlignment="1">
      <alignment horizontal="center"/>
    </xf>
    <xf numFmtId="0" fontId="1" fillId="11" borderId="9" xfId="0" applyFont="1" applyFill="1" applyBorder="1" applyAlignment="1">
      <alignment horizontal="center"/>
    </xf>
    <xf numFmtId="2" fontId="9" fillId="0" borderId="3" xfId="0" applyNumberFormat="1" applyFont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0" fontId="11" fillId="6" borderId="14" xfId="0" applyFont="1" applyFill="1" applyBorder="1" applyAlignment="1">
      <alignment horizontal="left" wrapText="1"/>
    </xf>
    <xf numFmtId="2" fontId="9" fillId="6" borderId="1" xfId="0" applyNumberFormat="1" applyFont="1" applyFill="1" applyBorder="1" applyAlignment="1">
      <alignment horizontal="center"/>
    </xf>
    <xf numFmtId="0" fontId="9" fillId="10" borderId="0" xfId="0" applyFont="1" applyFill="1" applyAlignment="1">
      <alignment horizontal="center"/>
    </xf>
    <xf numFmtId="0" fontId="9" fillId="6" borderId="0" xfId="0" applyFont="1" applyFill="1"/>
    <xf numFmtId="0" fontId="11" fillId="6" borderId="1" xfId="0" applyFont="1" applyFill="1" applyBorder="1" applyAlignment="1">
      <alignment horizontal="left" wrapText="1"/>
    </xf>
    <xf numFmtId="0" fontId="9" fillId="6" borderId="1" xfId="0" applyFont="1" applyFill="1" applyBorder="1" applyAlignment="1">
      <alignment horizontal="center"/>
    </xf>
    <xf numFmtId="0" fontId="9" fillId="3" borderId="0" xfId="0" applyFont="1" applyFill="1"/>
    <xf numFmtId="0" fontId="9" fillId="6" borderId="0" xfId="0" applyFont="1" applyFill="1" applyAlignment="1">
      <alignment horizontal="center"/>
    </xf>
    <xf numFmtId="0" fontId="11" fillId="6" borderId="0" xfId="0" applyFont="1" applyFill="1"/>
    <xf numFmtId="2" fontId="1" fillId="6" borderId="0" xfId="0" applyNumberFormat="1" applyFont="1" applyFill="1"/>
    <xf numFmtId="2" fontId="9" fillId="6" borderId="0" xfId="0" applyNumberFormat="1" applyFont="1" applyFill="1"/>
    <xf numFmtId="0" fontId="5" fillId="6" borderId="0" xfId="0" applyFont="1" applyFill="1" applyAlignment="1">
      <alignment horizontal="center"/>
    </xf>
    <xf numFmtId="2" fontId="9" fillId="6" borderId="0" xfId="0" applyNumberFormat="1" applyFont="1" applyFill="1" applyAlignment="1">
      <alignment horizontal="center"/>
    </xf>
    <xf numFmtId="0" fontId="10" fillId="12" borderId="1" xfId="0" applyFont="1" applyFill="1" applyBorder="1" applyAlignment="1">
      <alignment horizontal="center"/>
    </xf>
    <xf numFmtId="43" fontId="20" fillId="0" borderId="0" xfId="2" applyFont="1"/>
    <xf numFmtId="2" fontId="4" fillId="0" borderId="1" xfId="0" applyNumberFormat="1" applyFont="1" applyBorder="1"/>
    <xf numFmtId="43" fontId="4" fillId="0" borderId="1" xfId="2" applyFont="1" applyBorder="1"/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2" fontId="10" fillId="9" borderId="1" xfId="0" applyNumberFormat="1" applyFont="1" applyFill="1" applyBorder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0" fontId="10" fillId="0" borderId="1" xfId="0" applyFont="1" applyBorder="1" applyAlignment="1">
      <alignment horizontal="center"/>
    </xf>
    <xf numFmtId="2" fontId="9" fillId="12" borderId="1" xfId="0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2" fontId="9" fillId="2" borderId="1" xfId="0" applyNumberFormat="1" applyFont="1" applyFill="1" applyBorder="1" applyAlignment="1">
      <alignment horizontal="center"/>
    </xf>
    <xf numFmtId="0" fontId="20" fillId="0" borderId="0" xfId="0" applyFont="1" applyAlignment="1">
      <alignment horizontal="center" vertical="center"/>
    </xf>
    <xf numFmtId="2" fontId="9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2" fontId="11" fillId="2" borderId="1" xfId="0" applyNumberFormat="1" applyFont="1" applyFill="1" applyBorder="1" applyAlignment="1">
      <alignment horizontal="center"/>
    </xf>
    <xf numFmtId="2" fontId="20" fillId="12" borderId="0" xfId="0" applyNumberFormat="1" applyFont="1" applyFill="1" applyAlignment="1">
      <alignment horizontal="center" vertical="center"/>
    </xf>
    <xf numFmtId="2" fontId="20" fillId="2" borderId="1" xfId="0" applyNumberFormat="1" applyFont="1" applyFill="1" applyBorder="1" applyAlignment="1">
      <alignment horizontal="center" vertical="center"/>
    </xf>
    <xf numFmtId="0" fontId="17" fillId="6" borderId="0" xfId="0" applyFont="1" applyFill="1" applyAlignment="1">
      <alignment horizontal="left"/>
    </xf>
    <xf numFmtId="0" fontId="11" fillId="6" borderId="2" xfId="0" applyFont="1" applyFill="1" applyBorder="1" applyAlignment="1">
      <alignment horizontal="left" wrapText="1"/>
    </xf>
    <xf numFmtId="0" fontId="5" fillId="10" borderId="2" xfId="0" applyFont="1" applyFill="1" applyBorder="1" applyAlignment="1">
      <alignment horizontal="center"/>
    </xf>
    <xf numFmtId="0" fontId="5" fillId="10" borderId="11" xfId="0" applyFont="1" applyFill="1" applyBorder="1" applyAlignment="1">
      <alignment horizontal="center"/>
    </xf>
    <xf numFmtId="0" fontId="5" fillId="10" borderId="10" xfId="0" applyFont="1" applyFill="1" applyBorder="1" applyAlignment="1">
      <alignment horizontal="center"/>
    </xf>
    <xf numFmtId="2" fontId="15" fillId="10" borderId="3" xfId="0" applyNumberFormat="1" applyFont="1" applyFill="1" applyBorder="1" applyAlignment="1">
      <alignment horizontal="center"/>
    </xf>
    <xf numFmtId="0" fontId="5" fillId="10" borderId="12" xfId="0" applyFont="1" applyFill="1" applyBorder="1" applyAlignment="1">
      <alignment horizontal="center"/>
    </xf>
    <xf numFmtId="2" fontId="15" fillId="10" borderId="3" xfId="0" applyNumberFormat="1" applyFont="1" applyFill="1" applyBorder="1" applyAlignment="1">
      <alignment horizontal="center" vertical="center"/>
    </xf>
    <xf numFmtId="0" fontId="5" fillId="14" borderId="2" xfId="0" applyFont="1" applyFill="1" applyBorder="1" applyAlignment="1">
      <alignment horizontal="center" vertical="center"/>
    </xf>
    <xf numFmtId="0" fontId="5" fillId="14" borderId="14" xfId="0" applyFont="1" applyFill="1" applyBorder="1" applyAlignment="1">
      <alignment horizontal="center" vertical="center"/>
    </xf>
    <xf numFmtId="0" fontId="5" fillId="14" borderId="3" xfId="0" applyFont="1" applyFill="1" applyBorder="1" applyAlignment="1">
      <alignment horizontal="center" vertical="center"/>
    </xf>
    <xf numFmtId="2" fontId="5" fillId="14" borderId="3" xfId="0" applyNumberFormat="1" applyFont="1" applyFill="1" applyBorder="1" applyAlignment="1">
      <alignment horizontal="center"/>
    </xf>
    <xf numFmtId="0" fontId="22" fillId="0" borderId="0" xfId="0" applyFont="1" applyAlignment="1">
      <alignment horizontal="left"/>
    </xf>
    <xf numFmtId="0" fontId="21" fillId="11" borderId="2" xfId="0" applyFont="1" applyFill="1" applyBorder="1" applyAlignment="1">
      <alignment horizontal="center"/>
    </xf>
    <xf numFmtId="0" fontId="21" fillId="11" borderId="14" xfId="0" applyFont="1" applyFill="1" applyBorder="1" applyAlignment="1">
      <alignment horizontal="center"/>
    </xf>
    <xf numFmtId="0" fontId="21" fillId="11" borderId="3" xfId="0" applyFont="1" applyFill="1" applyBorder="1" applyAlignment="1">
      <alignment horizontal="center"/>
    </xf>
    <xf numFmtId="2" fontId="15" fillId="14" borderId="3" xfId="0" applyNumberFormat="1" applyFont="1" applyFill="1" applyBorder="1" applyAlignment="1">
      <alignment horizontal="center"/>
    </xf>
    <xf numFmtId="0" fontId="10" fillId="9" borderId="12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0" fillId="11" borderId="2" xfId="0" applyFont="1" applyFill="1" applyBorder="1" applyAlignment="1">
      <alignment horizontal="center" vertical="center"/>
    </xf>
    <xf numFmtId="0" fontId="10" fillId="11" borderId="14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6" fillId="4" borderId="6" xfId="0" applyFont="1" applyFill="1" applyBorder="1" applyAlignment="1">
      <alignment horizontal="left"/>
    </xf>
    <xf numFmtId="0" fontId="4" fillId="7" borderId="4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4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center"/>
    </xf>
    <xf numFmtId="0" fontId="3" fillId="0" borderId="13" xfId="0" applyFont="1" applyBorder="1" applyAlignment="1">
      <alignment horizontal="right"/>
    </xf>
    <xf numFmtId="0" fontId="3" fillId="6" borderId="0" xfId="0" applyFont="1" applyFill="1" applyAlignment="1">
      <alignment horizontal="left"/>
    </xf>
    <xf numFmtId="0" fontId="3" fillId="6" borderId="0" xfId="0" applyFont="1" applyFill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13" fillId="5" borderId="5" xfId="0" applyFont="1" applyFill="1" applyBorder="1" applyAlignment="1">
      <alignment horizontal="center"/>
    </xf>
    <xf numFmtId="0" fontId="13" fillId="5" borderId="6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5" fillId="6" borderId="0" xfId="0" applyFont="1" applyFill="1" applyAlignment="1">
      <alignment horizontal="left"/>
    </xf>
    <xf numFmtId="0" fontId="4" fillId="6" borderId="0" xfId="0" applyFont="1" applyFill="1" applyAlignment="1">
      <alignment horizontal="left"/>
    </xf>
    <xf numFmtId="0" fontId="16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3" fillId="6" borderId="0" xfId="0" applyFont="1" applyFill="1" applyAlignment="1">
      <alignment horizontal="left" wrapText="1"/>
    </xf>
    <xf numFmtId="0" fontId="1" fillId="12" borderId="0" xfId="0" applyFont="1" applyFill="1" applyAlignment="1">
      <alignment horizontal="center"/>
    </xf>
    <xf numFmtId="0" fontId="1" fillId="13" borderId="0" xfId="0" applyFont="1" applyFill="1" applyAlignment="1">
      <alignment horizontal="center"/>
    </xf>
    <xf numFmtId="0" fontId="15" fillId="0" borderId="13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9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10" fillId="9" borderId="12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164" fontId="21" fillId="0" borderId="3" xfId="0" applyNumberFormat="1" applyFont="1" applyBorder="1" applyAlignment="1">
      <alignment horizontal="center"/>
    </xf>
    <xf numFmtId="2" fontId="21" fillId="0" borderId="3" xfId="0" applyNumberFormat="1" applyFont="1" applyBorder="1" applyAlignment="1">
      <alignment horizontal="center"/>
    </xf>
    <xf numFmtId="164" fontId="21" fillId="0" borderId="3" xfId="0" applyNumberFormat="1" applyFont="1" applyBorder="1" applyAlignment="1">
      <alignment horizontal="center" vertical="center"/>
    </xf>
    <xf numFmtId="2" fontId="21" fillId="0" borderId="3" xfId="0" applyNumberFormat="1" applyFont="1" applyBorder="1" applyAlignment="1">
      <alignment horizontal="center" vertical="center"/>
    </xf>
    <xf numFmtId="0" fontId="1" fillId="10" borderId="2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1" fontId="9" fillId="10" borderId="3" xfId="0" applyNumberFormat="1" applyFont="1" applyFill="1" applyBorder="1" applyAlignment="1">
      <alignment horizontal="center"/>
    </xf>
    <xf numFmtId="1" fontId="9" fillId="10" borderId="1" xfId="0" applyNumberFormat="1" applyFont="1" applyFill="1" applyBorder="1" applyAlignment="1">
      <alignment horizontal="center"/>
    </xf>
    <xf numFmtId="2" fontId="9" fillId="10" borderId="1" xfId="0" applyNumberFormat="1" applyFont="1" applyFill="1" applyBorder="1" applyAlignment="1">
      <alignment horizontal="center"/>
    </xf>
    <xf numFmtId="1" fontId="9" fillId="10" borderId="1" xfId="0" applyNumberFormat="1" applyFont="1" applyFill="1" applyBorder="1" applyAlignment="1">
      <alignment horizontal="center" vertical="center"/>
    </xf>
    <xf numFmtId="0" fontId="24" fillId="0" borderId="0" xfId="0" applyFont="1"/>
    <xf numFmtId="2" fontId="25" fillId="8" borderId="3" xfId="0" applyNumberFormat="1" applyFont="1" applyFill="1" applyBorder="1"/>
    <xf numFmtId="2" fontId="25" fillId="6" borderId="3" xfId="0" applyNumberFormat="1" applyFont="1" applyFill="1" applyBorder="1"/>
    <xf numFmtId="2" fontId="25" fillId="8" borderId="1" xfId="0" applyNumberFormat="1" applyFont="1" applyFill="1" applyBorder="1"/>
    <xf numFmtId="0" fontId="25" fillId="0" borderId="0" xfId="0" applyFont="1"/>
    <xf numFmtId="43" fontId="25" fillId="6" borderId="1" xfId="2" applyFont="1" applyFill="1" applyBorder="1"/>
    <xf numFmtId="43" fontId="25" fillId="6" borderId="7" xfId="2" applyFont="1" applyFill="1" applyBorder="1"/>
    <xf numFmtId="0" fontId="25" fillId="6" borderId="8" xfId="0" applyFont="1" applyFill="1" applyBorder="1"/>
    <xf numFmtId="2" fontId="25" fillId="0" borderId="1" xfId="0" applyNumberFormat="1" applyFont="1" applyBorder="1"/>
    <xf numFmtId="2" fontId="21" fillId="12" borderId="1" xfId="0" applyNumberFormat="1" applyFont="1" applyFill="1" applyBorder="1" applyAlignment="1">
      <alignment horizontal="center"/>
    </xf>
    <xf numFmtId="2" fontId="21" fillId="2" borderId="1" xfId="0" applyNumberFormat="1" applyFont="1" applyFill="1" applyBorder="1" applyAlignment="1">
      <alignment horizontal="center"/>
    </xf>
    <xf numFmtId="2" fontId="23" fillId="12" borderId="1" xfId="0" applyNumberFormat="1" applyFont="1" applyFill="1" applyBorder="1" applyAlignment="1">
      <alignment horizontal="center"/>
    </xf>
    <xf numFmtId="2" fontId="21" fillId="12" borderId="0" xfId="0" applyNumberFormat="1" applyFont="1" applyFill="1" applyAlignment="1">
      <alignment horizontal="center"/>
    </xf>
    <xf numFmtId="2" fontId="23" fillId="13" borderId="1" xfId="0" applyNumberFormat="1" applyFont="1" applyFill="1" applyBorder="1" applyAlignment="1">
      <alignment horizontal="center"/>
    </xf>
    <xf numFmtId="2" fontId="21" fillId="0" borderId="0" xfId="0" applyNumberFormat="1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2" fontId="11" fillId="6" borderId="1" xfId="0" applyNumberFormat="1" applyFont="1" applyFill="1" applyBorder="1" applyAlignment="1">
      <alignment horizontal="center" vertical="center"/>
    </xf>
    <xf numFmtId="2" fontId="11" fillId="6" borderId="6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2" fontId="10" fillId="9" borderId="1" xfId="0" applyNumberFormat="1" applyFont="1" applyFill="1" applyBorder="1" applyAlignment="1">
      <alignment horizontal="center" vertical="center" wrapText="1"/>
    </xf>
    <xf numFmtId="2" fontId="10" fillId="9" borderId="3" xfId="0" applyNumberFormat="1" applyFont="1" applyFill="1" applyBorder="1" applyAlignment="1">
      <alignment vertical="center" wrapText="1"/>
    </xf>
    <xf numFmtId="2" fontId="10" fillId="9" borderId="2" xfId="0" applyNumberFormat="1" applyFont="1" applyFill="1" applyBorder="1" applyAlignment="1">
      <alignment horizontal="center" vertical="center" wrapText="1"/>
    </xf>
    <xf numFmtId="0" fontId="11" fillId="9" borderId="3" xfId="0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Style 1" xfId="1"/>
  </cellStyles>
  <dxfs count="0"/>
  <tableStyles count="0" defaultTableStyle="TableStyleMedium2" defaultPivotStyle="PivotStyleLight16"/>
  <colors>
    <mruColors>
      <color rgb="FF0000FF"/>
      <color rgb="FFFFC9C9"/>
      <color rgb="FFFFBDDE"/>
      <color rgb="FF3593A9"/>
      <color rgb="FFE2F2F6"/>
      <color rgb="FF71BCD1"/>
      <color rgb="FF80C4D6"/>
      <color rgb="FFD3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79447</xdr:colOff>
      <xdr:row>1</xdr:row>
      <xdr:rowOff>133349</xdr:rowOff>
    </xdr:from>
    <xdr:to>
      <xdr:col>18</xdr:col>
      <xdr:colOff>428538</xdr:colOff>
      <xdr:row>12</xdr:row>
      <xdr:rowOff>57149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85422" y="447674"/>
          <a:ext cx="6635591" cy="4067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"/>
  <sheetViews>
    <sheetView zoomScaleNormal="100" workbookViewId="0">
      <pane ySplit="5" topLeftCell="A6" activePane="bottomLeft" state="frozen"/>
      <selection pane="bottomLeft" activeCell="M12" sqref="M12"/>
    </sheetView>
  </sheetViews>
  <sheetFormatPr defaultColWidth="9.21875" defaultRowHeight="24.6" x14ac:dyDescent="0.7"/>
  <cols>
    <col min="1" max="1" width="3.109375" style="12" customWidth="1"/>
    <col min="2" max="2" width="30.77734375" style="14" customWidth="1"/>
    <col min="3" max="3" width="0.109375" style="12" customWidth="1"/>
    <col min="4" max="4" width="11.77734375" style="12" customWidth="1"/>
    <col min="5" max="5" width="11.21875" style="12" customWidth="1"/>
    <col min="6" max="6" width="13.77734375" style="12" customWidth="1"/>
    <col min="7" max="7" width="17.44140625" style="12" customWidth="1"/>
    <col min="8" max="8" width="10.77734375" style="12" customWidth="1"/>
    <col min="9" max="9" width="9.21875" style="12" customWidth="1"/>
    <col min="10" max="10" width="11.44140625" style="48" customWidth="1"/>
    <col min="11" max="11" width="13.77734375" style="12" customWidth="1"/>
    <col min="12" max="12" width="3.44140625" style="11" customWidth="1"/>
    <col min="13" max="13" width="9.5546875" style="11" bestFit="1" customWidth="1"/>
    <col min="14" max="14" width="9.21875" style="11"/>
    <col min="15" max="15" width="9.21875" style="12"/>
    <col min="16" max="16384" width="9.21875" style="11"/>
  </cols>
  <sheetData>
    <row r="1" spans="1:18" s="39" customFormat="1" ht="27.6" x14ac:dyDescent="0.8">
      <c r="A1" s="38"/>
      <c r="B1" s="97" t="s">
        <v>64</v>
      </c>
      <c r="C1" s="97"/>
      <c r="D1" s="97"/>
      <c r="E1" s="97"/>
      <c r="F1" s="97"/>
      <c r="G1" s="97"/>
      <c r="H1" s="97"/>
      <c r="I1" s="97"/>
      <c r="J1" s="97"/>
      <c r="K1" s="97"/>
      <c r="L1" s="160" t="s">
        <v>128</v>
      </c>
      <c r="O1" s="38"/>
    </row>
    <row r="2" spans="1:18" s="39" customFormat="1" ht="30.75" customHeight="1" x14ac:dyDescent="0.8">
      <c r="A2" s="38"/>
      <c r="B2" s="89" t="s">
        <v>124</v>
      </c>
      <c r="C2" s="40"/>
      <c r="D2" s="40"/>
      <c r="E2" s="40"/>
      <c r="F2" s="40"/>
      <c r="G2" s="40"/>
      <c r="H2" s="40"/>
      <c r="I2" s="40"/>
      <c r="J2" s="77"/>
      <c r="K2" s="40"/>
      <c r="L2" s="39" t="s">
        <v>129</v>
      </c>
      <c r="O2" s="38"/>
    </row>
    <row r="3" spans="1:18" ht="23.25" customHeight="1" x14ac:dyDescent="0.7">
      <c r="B3" s="98" t="s">
        <v>65</v>
      </c>
      <c r="C3" s="41"/>
      <c r="D3" s="90" t="s">
        <v>66</v>
      </c>
      <c r="E3" s="90" t="s">
        <v>67</v>
      </c>
      <c r="F3" s="79" t="s">
        <v>67</v>
      </c>
      <c r="G3" s="101" t="s">
        <v>68</v>
      </c>
      <c r="H3" s="102"/>
      <c r="I3" s="102"/>
      <c r="J3" s="103"/>
      <c r="K3" s="85" t="s">
        <v>13</v>
      </c>
    </row>
    <row r="4" spans="1:18" ht="23.25" customHeight="1" x14ac:dyDescent="0.7">
      <c r="B4" s="99"/>
      <c r="C4" s="42" t="s">
        <v>69</v>
      </c>
      <c r="D4" s="91" t="s">
        <v>70</v>
      </c>
      <c r="E4" s="91"/>
      <c r="F4" s="80" t="s">
        <v>71</v>
      </c>
      <c r="G4" s="83" t="s">
        <v>72</v>
      </c>
      <c r="H4" s="154" t="s">
        <v>123</v>
      </c>
      <c r="I4" s="83"/>
      <c r="J4" s="104" t="s">
        <v>73</v>
      </c>
      <c r="K4" s="86" t="s">
        <v>74</v>
      </c>
    </row>
    <row r="5" spans="1:18" ht="23.25" customHeight="1" x14ac:dyDescent="0.7">
      <c r="B5" s="100"/>
      <c r="C5" s="43"/>
      <c r="D5" s="92"/>
      <c r="E5" s="92"/>
      <c r="F5" s="81"/>
      <c r="G5" s="81" t="s">
        <v>75</v>
      </c>
      <c r="H5" s="155" t="s">
        <v>76</v>
      </c>
      <c r="I5" s="81" t="s">
        <v>77</v>
      </c>
      <c r="J5" s="105"/>
      <c r="K5" s="87" t="s">
        <v>78</v>
      </c>
    </row>
    <row r="6" spans="1:18" x14ac:dyDescent="0.7">
      <c r="A6" s="12">
        <v>1</v>
      </c>
      <c r="B6" s="46" t="s">
        <v>79</v>
      </c>
      <c r="C6" s="44">
        <v>5</v>
      </c>
      <c r="D6" s="150">
        <v>20</v>
      </c>
      <c r="E6" s="151">
        <v>10</v>
      </c>
      <c r="F6" s="82">
        <f>E6/D6</f>
        <v>0.5</v>
      </c>
      <c r="G6" s="82">
        <f>+F6</f>
        <v>0.5</v>
      </c>
      <c r="H6" s="156">
        <v>4</v>
      </c>
      <c r="I6" s="82">
        <f>SUM(G6)-(H6)</f>
        <v>-3.5</v>
      </c>
      <c r="J6" s="82">
        <f>SUM(I6)*100/H6</f>
        <v>-87.5</v>
      </c>
      <c r="K6" s="88">
        <f t="shared" ref="K6:K25" si="0">IF(J6&lt;=0,5,IF(J6&gt;=20,0,5-J6/4))</f>
        <v>5</v>
      </c>
    </row>
    <row r="7" spans="1:18" x14ac:dyDescent="0.7">
      <c r="A7" s="12">
        <v>2</v>
      </c>
      <c r="B7" s="50" t="s">
        <v>117</v>
      </c>
      <c r="C7" s="45">
        <v>5</v>
      </c>
      <c r="D7" s="150">
        <v>1</v>
      </c>
      <c r="E7" s="151">
        <v>1</v>
      </c>
      <c r="F7" s="82">
        <f t="shared" ref="F7:F38" si="1">E7/D7</f>
        <v>1</v>
      </c>
      <c r="G7" s="82">
        <f t="shared" ref="G7:G34" si="2">+F7</f>
        <v>1</v>
      </c>
      <c r="H7" s="157">
        <v>8</v>
      </c>
      <c r="I7" s="82">
        <f t="shared" ref="I7:I34" si="3">SUM(G7)-(H7)</f>
        <v>-7</v>
      </c>
      <c r="J7" s="82">
        <f>SUM(I7)*100/H7</f>
        <v>-87.5</v>
      </c>
      <c r="K7" s="88">
        <f t="shared" si="0"/>
        <v>5</v>
      </c>
    </row>
    <row r="8" spans="1:18" x14ac:dyDescent="0.7">
      <c r="A8" s="12">
        <v>3</v>
      </c>
      <c r="B8" s="46" t="s">
        <v>80</v>
      </c>
      <c r="C8" s="45">
        <v>5</v>
      </c>
      <c r="D8" s="150">
        <v>1</v>
      </c>
      <c r="E8" s="151">
        <v>1</v>
      </c>
      <c r="F8" s="82">
        <f t="shared" si="1"/>
        <v>1</v>
      </c>
      <c r="G8" s="82">
        <f>+F8</f>
        <v>1</v>
      </c>
      <c r="H8" s="158">
        <v>6.99</v>
      </c>
      <c r="I8" s="82">
        <f t="shared" si="3"/>
        <v>-5.99</v>
      </c>
      <c r="J8" s="82">
        <f>SUM(I8)*100/H8</f>
        <v>-85.693848354792564</v>
      </c>
      <c r="K8" s="88">
        <f t="shared" si="0"/>
        <v>5</v>
      </c>
      <c r="M8" s="32"/>
      <c r="N8" s="32"/>
      <c r="O8" s="57"/>
      <c r="P8" s="32"/>
      <c r="Q8" s="32"/>
      <c r="R8" s="32"/>
    </row>
    <row r="9" spans="1:18" x14ac:dyDescent="0.7">
      <c r="A9" s="12">
        <v>4</v>
      </c>
      <c r="B9" s="50" t="s">
        <v>81</v>
      </c>
      <c r="C9" s="45">
        <v>3.5</v>
      </c>
      <c r="D9" s="150">
        <v>1</v>
      </c>
      <c r="E9" s="151">
        <v>1</v>
      </c>
      <c r="F9" s="82">
        <f t="shared" si="1"/>
        <v>1</v>
      </c>
      <c r="G9" s="82">
        <f t="shared" si="2"/>
        <v>1</v>
      </c>
      <c r="H9" s="157">
        <v>8</v>
      </c>
      <c r="I9" s="82">
        <f t="shared" si="3"/>
        <v>-7</v>
      </c>
      <c r="J9" s="82">
        <f t="shared" ref="J9:J34" si="4">SUM(I9)*100/H9</f>
        <v>-87.5</v>
      </c>
      <c r="K9" s="88">
        <f t="shared" si="0"/>
        <v>5</v>
      </c>
    </row>
    <row r="10" spans="1:18" x14ac:dyDescent="0.7">
      <c r="A10" s="12">
        <v>5</v>
      </c>
      <c r="B10" s="46" t="s">
        <v>119</v>
      </c>
      <c r="C10" s="47">
        <v>0</v>
      </c>
      <c r="D10" s="150">
        <v>29</v>
      </c>
      <c r="E10" s="151">
        <v>237.72</v>
      </c>
      <c r="F10" s="82">
        <f t="shared" si="1"/>
        <v>8.1972413793103449</v>
      </c>
      <c r="G10" s="82">
        <f t="shared" si="2"/>
        <v>8.1972413793103449</v>
      </c>
      <c r="H10" s="157">
        <v>8</v>
      </c>
      <c r="I10" s="82">
        <f t="shared" si="3"/>
        <v>0.19724137931034491</v>
      </c>
      <c r="J10" s="82">
        <f t="shared" si="4"/>
        <v>2.4655172413793114</v>
      </c>
      <c r="K10" s="88">
        <f t="shared" si="0"/>
        <v>4.3836206896551726</v>
      </c>
    </row>
    <row r="11" spans="1:18" x14ac:dyDescent="0.7">
      <c r="A11" s="12">
        <v>6</v>
      </c>
      <c r="B11" s="50" t="s">
        <v>82</v>
      </c>
      <c r="C11" s="45">
        <v>0</v>
      </c>
      <c r="D11" s="150">
        <v>1</v>
      </c>
      <c r="E11" s="151">
        <v>1</v>
      </c>
      <c r="F11" s="82">
        <f t="shared" si="1"/>
        <v>1</v>
      </c>
      <c r="G11" s="82">
        <f t="shared" si="2"/>
        <v>1</v>
      </c>
      <c r="H11" s="157">
        <v>8</v>
      </c>
      <c r="I11" s="82">
        <f t="shared" si="3"/>
        <v>-7</v>
      </c>
      <c r="J11" s="82">
        <f t="shared" si="4"/>
        <v>-87.5</v>
      </c>
      <c r="K11" s="88">
        <f t="shared" si="0"/>
        <v>5</v>
      </c>
    </row>
    <row r="12" spans="1:18" x14ac:dyDescent="0.7">
      <c r="A12" s="12">
        <v>7</v>
      </c>
      <c r="B12" s="46" t="s">
        <v>118</v>
      </c>
      <c r="C12" s="47">
        <v>5</v>
      </c>
      <c r="D12" s="150">
        <v>1</v>
      </c>
      <c r="E12" s="151">
        <v>1</v>
      </c>
      <c r="F12" s="82">
        <f t="shared" si="1"/>
        <v>1</v>
      </c>
      <c r="G12" s="82">
        <f t="shared" si="2"/>
        <v>1</v>
      </c>
      <c r="H12" s="157">
        <v>8</v>
      </c>
      <c r="I12" s="82">
        <f>SUM(G12)-(H12)</f>
        <v>-7</v>
      </c>
      <c r="J12" s="82">
        <f>SUM(I12)*100/H12</f>
        <v>-87.5</v>
      </c>
      <c r="K12" s="88">
        <f t="shared" si="0"/>
        <v>5</v>
      </c>
      <c r="M12" s="56"/>
      <c r="N12" s="49"/>
      <c r="O12" s="53"/>
    </row>
    <row r="13" spans="1:18" x14ac:dyDescent="0.7">
      <c r="A13" s="12">
        <v>8</v>
      </c>
      <c r="B13" s="50" t="s">
        <v>83</v>
      </c>
      <c r="C13" s="45">
        <v>0</v>
      </c>
      <c r="D13" s="150">
        <v>1</v>
      </c>
      <c r="E13" s="151">
        <v>1</v>
      </c>
      <c r="F13" s="82">
        <f t="shared" si="1"/>
        <v>1</v>
      </c>
      <c r="G13" s="82">
        <f>+F13</f>
        <v>1</v>
      </c>
      <c r="H13" s="157">
        <v>8</v>
      </c>
      <c r="I13" s="82">
        <f t="shared" si="3"/>
        <v>-7</v>
      </c>
      <c r="J13" s="82">
        <f t="shared" si="4"/>
        <v>-87.5</v>
      </c>
      <c r="K13" s="88">
        <f t="shared" si="0"/>
        <v>5</v>
      </c>
      <c r="M13" s="56"/>
      <c r="N13" s="49"/>
      <c r="O13" s="58"/>
    </row>
    <row r="14" spans="1:18" x14ac:dyDescent="0.7">
      <c r="A14" s="12">
        <v>9</v>
      </c>
      <c r="B14" s="50" t="s">
        <v>120</v>
      </c>
      <c r="C14" s="45">
        <v>0</v>
      </c>
      <c r="D14" s="150">
        <v>1</v>
      </c>
      <c r="E14" s="151">
        <v>1</v>
      </c>
      <c r="F14" s="82">
        <f t="shared" si="1"/>
        <v>1</v>
      </c>
      <c r="G14" s="82">
        <f>+F14</f>
        <v>1</v>
      </c>
      <c r="H14" s="157">
        <v>8</v>
      </c>
      <c r="I14" s="82">
        <f t="shared" ref="I14" si="5">SUM(G14)-(H14)</f>
        <v>-7</v>
      </c>
      <c r="J14" s="82">
        <f t="shared" ref="J14" si="6">SUM(I14)*100/H14</f>
        <v>-87.5</v>
      </c>
      <c r="K14" s="88">
        <f t="shared" si="0"/>
        <v>5</v>
      </c>
      <c r="M14" s="56"/>
      <c r="N14" s="49"/>
      <c r="O14" s="58"/>
    </row>
    <row r="15" spans="1:18" x14ac:dyDescent="0.7">
      <c r="A15" s="12">
        <v>10</v>
      </c>
      <c r="B15" s="50" t="s">
        <v>111</v>
      </c>
      <c r="C15" s="45">
        <v>5</v>
      </c>
      <c r="D15" s="150">
        <v>10</v>
      </c>
      <c r="E15" s="151">
        <v>300</v>
      </c>
      <c r="F15" s="82">
        <f t="shared" si="1"/>
        <v>30</v>
      </c>
      <c r="G15" s="82">
        <f t="shared" si="2"/>
        <v>30</v>
      </c>
      <c r="H15" s="157">
        <v>20</v>
      </c>
      <c r="I15" s="82">
        <f t="shared" si="3"/>
        <v>10</v>
      </c>
      <c r="J15" s="82">
        <f t="shared" si="4"/>
        <v>50</v>
      </c>
      <c r="K15" s="88">
        <f t="shared" si="0"/>
        <v>0</v>
      </c>
      <c r="M15" s="56"/>
      <c r="N15" s="49"/>
      <c r="O15" s="53"/>
    </row>
    <row r="16" spans="1:18" x14ac:dyDescent="0.7">
      <c r="A16" s="12">
        <v>11</v>
      </c>
      <c r="B16" s="46" t="s">
        <v>84</v>
      </c>
      <c r="C16" s="45">
        <v>5</v>
      </c>
      <c r="D16" s="150">
        <v>1</v>
      </c>
      <c r="E16" s="151">
        <v>1</v>
      </c>
      <c r="F16" s="82">
        <f t="shared" si="1"/>
        <v>1</v>
      </c>
      <c r="G16" s="82">
        <f t="shared" si="2"/>
        <v>1</v>
      </c>
      <c r="H16" s="157">
        <v>20</v>
      </c>
      <c r="I16" s="82">
        <f t="shared" si="3"/>
        <v>-19</v>
      </c>
      <c r="J16" s="82">
        <f t="shared" si="4"/>
        <v>-95</v>
      </c>
      <c r="K16" s="88">
        <f t="shared" si="0"/>
        <v>5</v>
      </c>
      <c r="M16" s="55"/>
      <c r="N16" s="49"/>
      <c r="O16" s="53"/>
    </row>
    <row r="17" spans="1:15" ht="24" customHeight="1" x14ac:dyDescent="0.7">
      <c r="A17" s="12">
        <v>12</v>
      </c>
      <c r="B17" s="50" t="s">
        <v>85</v>
      </c>
      <c r="C17" s="45">
        <v>3.85</v>
      </c>
      <c r="D17" s="150">
        <v>1</v>
      </c>
      <c r="E17" s="151">
        <v>1</v>
      </c>
      <c r="F17" s="82">
        <f t="shared" si="1"/>
        <v>1</v>
      </c>
      <c r="G17" s="82">
        <f t="shared" si="2"/>
        <v>1</v>
      </c>
      <c r="H17" s="157">
        <v>20</v>
      </c>
      <c r="I17" s="82">
        <f t="shared" si="3"/>
        <v>-19</v>
      </c>
      <c r="J17" s="82">
        <f t="shared" si="4"/>
        <v>-95</v>
      </c>
      <c r="K17" s="88">
        <f t="shared" si="0"/>
        <v>5</v>
      </c>
      <c r="M17" s="49"/>
      <c r="N17" s="49"/>
      <c r="O17" s="49"/>
    </row>
    <row r="18" spans="1:15" x14ac:dyDescent="0.7">
      <c r="A18" s="12">
        <v>13</v>
      </c>
      <c r="B18" s="46" t="s">
        <v>86</v>
      </c>
      <c r="C18" s="45">
        <v>0</v>
      </c>
      <c r="D18" s="150">
        <v>1</v>
      </c>
      <c r="E18" s="151">
        <v>1</v>
      </c>
      <c r="F18" s="82">
        <f t="shared" si="1"/>
        <v>1</v>
      </c>
      <c r="G18" s="82">
        <f>+F18</f>
        <v>1</v>
      </c>
      <c r="H18" s="157">
        <v>20</v>
      </c>
      <c r="I18" s="82">
        <f>SUM(G18)-(H18)</f>
        <v>-19</v>
      </c>
      <c r="J18" s="82">
        <f t="shared" si="4"/>
        <v>-95</v>
      </c>
      <c r="K18" s="88">
        <f t="shared" si="0"/>
        <v>5</v>
      </c>
      <c r="M18" s="49"/>
      <c r="N18" s="49"/>
      <c r="O18" s="49"/>
    </row>
    <row r="19" spans="1:15" x14ac:dyDescent="0.7">
      <c r="A19" s="12">
        <v>14</v>
      </c>
      <c r="B19" s="50" t="s">
        <v>107</v>
      </c>
      <c r="C19" s="45"/>
      <c r="D19" s="150">
        <v>1</v>
      </c>
      <c r="E19" s="151">
        <v>1</v>
      </c>
      <c r="F19" s="82">
        <f t="shared" si="1"/>
        <v>1</v>
      </c>
      <c r="G19" s="82">
        <f>+F19</f>
        <v>1</v>
      </c>
      <c r="H19" s="157">
        <v>20</v>
      </c>
      <c r="I19" s="82">
        <f>SUM(G19)-(H19)</f>
        <v>-19</v>
      </c>
      <c r="J19" s="82">
        <f t="shared" si="4"/>
        <v>-95</v>
      </c>
      <c r="K19" s="88">
        <f t="shared" si="0"/>
        <v>5</v>
      </c>
      <c r="M19" s="49"/>
      <c r="N19" s="49"/>
      <c r="O19" s="49"/>
    </row>
    <row r="20" spans="1:15" x14ac:dyDescent="0.7">
      <c r="A20" s="12">
        <v>15</v>
      </c>
      <c r="B20" s="50" t="s">
        <v>87</v>
      </c>
      <c r="C20" s="13">
        <v>4.83</v>
      </c>
      <c r="D20" s="150">
        <v>1</v>
      </c>
      <c r="E20" s="151">
        <v>1</v>
      </c>
      <c r="F20" s="82">
        <f t="shared" si="1"/>
        <v>1</v>
      </c>
      <c r="G20" s="82">
        <f t="shared" si="2"/>
        <v>1</v>
      </c>
      <c r="H20" s="157">
        <v>20</v>
      </c>
      <c r="I20" s="82">
        <f t="shared" si="3"/>
        <v>-19</v>
      </c>
      <c r="J20" s="82">
        <f t="shared" si="4"/>
        <v>-95</v>
      </c>
      <c r="K20" s="88">
        <f t="shared" si="0"/>
        <v>5</v>
      </c>
      <c r="O20" s="11"/>
    </row>
    <row r="21" spans="1:15" x14ac:dyDescent="0.7">
      <c r="A21" s="12">
        <v>16</v>
      </c>
      <c r="B21" s="50" t="s">
        <v>88</v>
      </c>
      <c r="C21" s="45">
        <v>0</v>
      </c>
      <c r="D21" s="150">
        <v>1</v>
      </c>
      <c r="E21" s="151">
        <v>1</v>
      </c>
      <c r="F21" s="82">
        <f t="shared" si="1"/>
        <v>1</v>
      </c>
      <c r="G21" s="82">
        <f t="shared" si="2"/>
        <v>1</v>
      </c>
      <c r="H21" s="157">
        <v>15</v>
      </c>
      <c r="I21" s="82">
        <f t="shared" si="3"/>
        <v>-14</v>
      </c>
      <c r="J21" s="82">
        <f t="shared" si="4"/>
        <v>-93.333333333333329</v>
      </c>
      <c r="K21" s="88">
        <f t="shared" si="0"/>
        <v>5</v>
      </c>
      <c r="O21" s="11"/>
    </row>
    <row r="22" spans="1:15" x14ac:dyDescent="0.7">
      <c r="A22" s="12">
        <v>17</v>
      </c>
      <c r="B22" s="46" t="s">
        <v>89</v>
      </c>
      <c r="C22" s="45">
        <v>0</v>
      </c>
      <c r="D22" s="150">
        <v>1</v>
      </c>
      <c r="E22" s="151">
        <v>1</v>
      </c>
      <c r="F22" s="82">
        <f t="shared" si="1"/>
        <v>1</v>
      </c>
      <c r="G22" s="82">
        <f t="shared" si="2"/>
        <v>1</v>
      </c>
      <c r="H22" s="157">
        <v>25</v>
      </c>
      <c r="I22" s="82">
        <f t="shared" si="3"/>
        <v>-24</v>
      </c>
      <c r="J22" s="82">
        <f t="shared" si="4"/>
        <v>-96</v>
      </c>
      <c r="K22" s="88">
        <f t="shared" si="0"/>
        <v>5</v>
      </c>
      <c r="O22" s="11"/>
    </row>
    <row r="23" spans="1:15" x14ac:dyDescent="0.7">
      <c r="A23" s="12">
        <v>18</v>
      </c>
      <c r="B23" s="50" t="s">
        <v>90</v>
      </c>
      <c r="C23" s="45">
        <v>1.5</v>
      </c>
      <c r="D23" s="150">
        <v>1</v>
      </c>
      <c r="E23" s="151">
        <v>1</v>
      </c>
      <c r="F23" s="82">
        <f t="shared" si="1"/>
        <v>1</v>
      </c>
      <c r="G23" s="82">
        <f t="shared" si="2"/>
        <v>1</v>
      </c>
      <c r="H23" s="157">
        <v>25</v>
      </c>
      <c r="I23" s="82">
        <f t="shared" si="3"/>
        <v>-24</v>
      </c>
      <c r="J23" s="82">
        <f t="shared" si="4"/>
        <v>-96</v>
      </c>
      <c r="K23" s="88">
        <f t="shared" si="0"/>
        <v>5</v>
      </c>
      <c r="O23" s="11"/>
    </row>
    <row r="24" spans="1:15" x14ac:dyDescent="0.7">
      <c r="A24" s="12">
        <v>19</v>
      </c>
      <c r="B24" s="46" t="s">
        <v>126</v>
      </c>
      <c r="C24" s="45">
        <v>0</v>
      </c>
      <c r="D24" s="150">
        <v>1</v>
      </c>
      <c r="E24" s="151">
        <v>1</v>
      </c>
      <c r="F24" s="82">
        <f t="shared" si="1"/>
        <v>1</v>
      </c>
      <c r="G24" s="82">
        <f t="shared" si="2"/>
        <v>1</v>
      </c>
      <c r="H24" s="157">
        <v>25</v>
      </c>
      <c r="I24" s="82">
        <f t="shared" si="3"/>
        <v>-24</v>
      </c>
      <c r="J24" s="82">
        <f>SUM(I24)*100/H24</f>
        <v>-96</v>
      </c>
      <c r="K24" s="88">
        <f t="shared" si="0"/>
        <v>5</v>
      </c>
      <c r="M24" s="36"/>
      <c r="O24" s="11"/>
    </row>
    <row r="25" spans="1:15" x14ac:dyDescent="0.7">
      <c r="A25" s="12">
        <v>20</v>
      </c>
      <c r="B25" s="50" t="s">
        <v>91</v>
      </c>
      <c r="C25" s="45">
        <v>5</v>
      </c>
      <c r="D25" s="150">
        <v>1</v>
      </c>
      <c r="E25" s="151">
        <v>1</v>
      </c>
      <c r="F25" s="82">
        <f t="shared" si="1"/>
        <v>1</v>
      </c>
      <c r="G25" s="82">
        <f t="shared" si="2"/>
        <v>1</v>
      </c>
      <c r="H25" s="157">
        <v>25</v>
      </c>
      <c r="I25" s="82">
        <f t="shared" si="3"/>
        <v>-24</v>
      </c>
      <c r="J25" s="82">
        <f t="shared" si="4"/>
        <v>-96</v>
      </c>
      <c r="K25" s="88">
        <f t="shared" si="0"/>
        <v>5</v>
      </c>
      <c r="O25" s="11"/>
    </row>
    <row r="26" spans="1:15" x14ac:dyDescent="0.7">
      <c r="A26" s="12">
        <v>21</v>
      </c>
      <c r="B26" s="50" t="s">
        <v>108</v>
      </c>
      <c r="C26" s="45">
        <v>0</v>
      </c>
      <c r="D26" s="150">
        <v>51</v>
      </c>
      <c r="E26" s="151">
        <v>1058.92</v>
      </c>
      <c r="F26" s="82">
        <f t="shared" si="1"/>
        <v>20.763137254901963</v>
      </c>
      <c r="G26" s="82">
        <f>+F26</f>
        <v>20.763137254901963</v>
      </c>
      <c r="H26" s="157">
        <v>20</v>
      </c>
      <c r="I26" s="82">
        <f t="shared" si="3"/>
        <v>0.76313725490196305</v>
      </c>
      <c r="J26" s="82">
        <f t="shared" si="4"/>
        <v>3.8156862745098152</v>
      </c>
      <c r="K26" s="93">
        <f>IF(J26&lt;=0,5,IF(J26&gt;=20,0,5-J26/4))</f>
        <v>4.0460784313725462</v>
      </c>
      <c r="O26" s="11"/>
    </row>
    <row r="27" spans="1:15" x14ac:dyDescent="0.7">
      <c r="A27" s="12">
        <v>22</v>
      </c>
      <c r="B27" s="46" t="s">
        <v>92</v>
      </c>
      <c r="C27" s="47">
        <v>5</v>
      </c>
      <c r="D27" s="150">
        <v>1</v>
      </c>
      <c r="E27" s="151">
        <v>1</v>
      </c>
      <c r="F27" s="82">
        <f t="shared" si="1"/>
        <v>1</v>
      </c>
      <c r="G27" s="82">
        <f>SUM(E27)/D27</f>
        <v>1</v>
      </c>
      <c r="H27" s="157">
        <v>12</v>
      </c>
      <c r="I27" s="82">
        <f t="shared" si="3"/>
        <v>-11</v>
      </c>
      <c r="J27" s="82">
        <f t="shared" si="4"/>
        <v>-91.666666666666671</v>
      </c>
      <c r="K27" s="88">
        <f t="shared" ref="K27:K38" si="7">IF(J27&lt;=0,5,IF(J27&gt;=20,0,5-J27/4))</f>
        <v>5</v>
      </c>
      <c r="N27" s="36"/>
      <c r="O27" s="11"/>
    </row>
    <row r="28" spans="1:15" x14ac:dyDescent="0.7">
      <c r="A28" s="12">
        <v>23</v>
      </c>
      <c r="B28" s="50" t="s">
        <v>93</v>
      </c>
      <c r="C28" s="45">
        <v>0</v>
      </c>
      <c r="D28" s="150">
        <v>1</v>
      </c>
      <c r="E28" s="151">
        <v>1</v>
      </c>
      <c r="F28" s="82">
        <f t="shared" si="1"/>
        <v>1</v>
      </c>
      <c r="G28" s="82">
        <f t="shared" si="2"/>
        <v>1</v>
      </c>
      <c r="H28" s="157">
        <v>15</v>
      </c>
      <c r="I28" s="82">
        <f t="shared" si="3"/>
        <v>-14</v>
      </c>
      <c r="J28" s="82">
        <f t="shared" si="4"/>
        <v>-93.333333333333329</v>
      </c>
      <c r="K28" s="88">
        <f t="shared" si="7"/>
        <v>5</v>
      </c>
      <c r="O28" s="11"/>
    </row>
    <row r="29" spans="1:15" x14ac:dyDescent="0.7">
      <c r="A29" s="12">
        <v>24</v>
      </c>
      <c r="B29" s="46" t="s">
        <v>109</v>
      </c>
      <c r="C29" s="45">
        <v>0</v>
      </c>
      <c r="D29" s="150">
        <v>1</v>
      </c>
      <c r="E29" s="151">
        <v>1</v>
      </c>
      <c r="F29" s="82">
        <f t="shared" si="1"/>
        <v>1</v>
      </c>
      <c r="G29" s="82">
        <f t="shared" si="2"/>
        <v>1</v>
      </c>
      <c r="H29" s="157">
        <v>25</v>
      </c>
      <c r="I29" s="82">
        <f t="shared" si="3"/>
        <v>-24</v>
      </c>
      <c r="J29" s="82">
        <f t="shared" si="4"/>
        <v>-96</v>
      </c>
      <c r="K29" s="88">
        <f t="shared" si="7"/>
        <v>5</v>
      </c>
      <c r="O29" s="11"/>
    </row>
    <row r="30" spans="1:15" x14ac:dyDescent="0.7">
      <c r="A30" s="12">
        <v>25</v>
      </c>
      <c r="B30" s="50" t="s">
        <v>110</v>
      </c>
      <c r="C30" s="51">
        <v>3.5</v>
      </c>
      <c r="D30" s="150">
        <v>1</v>
      </c>
      <c r="E30" s="151">
        <v>1</v>
      </c>
      <c r="F30" s="82">
        <f t="shared" si="1"/>
        <v>1</v>
      </c>
      <c r="G30" s="82">
        <f t="shared" si="2"/>
        <v>1</v>
      </c>
      <c r="H30" s="157">
        <v>25</v>
      </c>
      <c r="I30" s="82">
        <f t="shared" si="3"/>
        <v>-24</v>
      </c>
      <c r="J30" s="82">
        <f>SUM(I30)*100/H30</f>
        <v>-96</v>
      </c>
      <c r="K30" s="88">
        <f t="shared" si="7"/>
        <v>5</v>
      </c>
      <c r="O30" s="11"/>
    </row>
    <row r="31" spans="1:15" x14ac:dyDescent="0.7">
      <c r="A31" s="12">
        <v>26</v>
      </c>
      <c r="B31" s="46" t="s">
        <v>94</v>
      </c>
      <c r="C31" s="45">
        <v>0</v>
      </c>
      <c r="D31" s="150">
        <v>1</v>
      </c>
      <c r="E31" s="151">
        <v>1</v>
      </c>
      <c r="F31" s="82">
        <f t="shared" si="1"/>
        <v>1</v>
      </c>
      <c r="G31" s="82">
        <f t="shared" si="2"/>
        <v>1</v>
      </c>
      <c r="H31" s="157">
        <v>50</v>
      </c>
      <c r="I31" s="82">
        <f t="shared" si="3"/>
        <v>-49</v>
      </c>
      <c r="J31" s="82">
        <f t="shared" si="4"/>
        <v>-98</v>
      </c>
      <c r="K31" s="88">
        <f t="shared" si="7"/>
        <v>5</v>
      </c>
      <c r="O31" s="11"/>
    </row>
    <row r="32" spans="1:15" x14ac:dyDescent="0.7">
      <c r="A32" s="12">
        <v>27</v>
      </c>
      <c r="B32" s="78" t="s">
        <v>127</v>
      </c>
      <c r="C32" s="45">
        <v>4</v>
      </c>
      <c r="D32" s="150">
        <v>1</v>
      </c>
      <c r="E32" s="151">
        <v>1</v>
      </c>
      <c r="F32" s="82">
        <f t="shared" si="1"/>
        <v>1</v>
      </c>
      <c r="G32" s="82">
        <f t="shared" si="2"/>
        <v>1</v>
      </c>
      <c r="H32" s="157">
        <v>25</v>
      </c>
      <c r="I32" s="82">
        <f t="shared" si="3"/>
        <v>-24</v>
      </c>
      <c r="J32" s="82">
        <f t="shared" si="4"/>
        <v>-96</v>
      </c>
      <c r="K32" s="88">
        <f t="shared" si="7"/>
        <v>5</v>
      </c>
      <c r="O32" s="11"/>
    </row>
    <row r="33" spans="1:15" ht="49.2" x14ac:dyDescent="0.7">
      <c r="A33" s="12">
        <v>28</v>
      </c>
      <c r="B33" s="50" t="s">
        <v>113</v>
      </c>
      <c r="C33" s="45">
        <v>1.08</v>
      </c>
      <c r="D33" s="150">
        <v>6</v>
      </c>
      <c r="E33" s="151">
        <v>115.43</v>
      </c>
      <c r="F33" s="82">
        <f t="shared" si="1"/>
        <v>19.238333333333333</v>
      </c>
      <c r="G33" s="82">
        <f t="shared" si="2"/>
        <v>19.238333333333333</v>
      </c>
      <c r="H33" s="157">
        <v>25</v>
      </c>
      <c r="I33" s="82">
        <f t="shared" si="3"/>
        <v>-5.7616666666666667</v>
      </c>
      <c r="J33" s="82">
        <f t="shared" si="4"/>
        <v>-23.046666666666667</v>
      </c>
      <c r="K33" s="88">
        <f t="shared" si="7"/>
        <v>5</v>
      </c>
      <c r="N33" s="52"/>
      <c r="O33" s="11"/>
    </row>
    <row r="34" spans="1:15" x14ac:dyDescent="0.7">
      <c r="A34" s="12">
        <v>29</v>
      </c>
      <c r="B34" s="50" t="s">
        <v>106</v>
      </c>
      <c r="C34" s="45">
        <v>5</v>
      </c>
      <c r="D34" s="150">
        <v>13</v>
      </c>
      <c r="E34" s="151">
        <v>400.07</v>
      </c>
      <c r="F34" s="82">
        <f t="shared" si="1"/>
        <v>30.774615384615384</v>
      </c>
      <c r="G34" s="82">
        <f t="shared" si="2"/>
        <v>30.774615384615384</v>
      </c>
      <c r="H34" s="157">
        <v>30</v>
      </c>
      <c r="I34" s="82">
        <f t="shared" si="3"/>
        <v>0.77461538461538382</v>
      </c>
      <c r="J34" s="82">
        <f t="shared" si="4"/>
        <v>2.5820512820512795</v>
      </c>
      <c r="K34" s="88">
        <f t="shared" si="7"/>
        <v>4.3544871794871804</v>
      </c>
      <c r="O34" s="11"/>
    </row>
    <row r="35" spans="1:15" s="49" customFormat="1" ht="49.2" x14ac:dyDescent="0.7">
      <c r="A35" s="12">
        <v>30</v>
      </c>
      <c r="B35" s="50" t="s">
        <v>112</v>
      </c>
      <c r="C35" s="45">
        <v>5</v>
      </c>
      <c r="D35" s="152">
        <v>1</v>
      </c>
      <c r="E35" s="153">
        <v>1</v>
      </c>
      <c r="F35" s="82">
        <f t="shared" si="1"/>
        <v>1</v>
      </c>
      <c r="G35" s="84">
        <f t="shared" ref="G35" si="8">+F35</f>
        <v>1</v>
      </c>
      <c r="H35" s="159">
        <v>25</v>
      </c>
      <c r="I35" s="84">
        <f t="shared" ref="I35" si="9">SUM(G35)-(H35)</f>
        <v>-24</v>
      </c>
      <c r="J35" s="84">
        <f t="shared" ref="J35" si="10">SUM(I35)*100/H35</f>
        <v>-96</v>
      </c>
      <c r="K35" s="88">
        <f t="shared" si="7"/>
        <v>5</v>
      </c>
    </row>
    <row r="36" spans="1:15" s="49" customFormat="1" x14ac:dyDescent="0.7">
      <c r="A36" s="12">
        <v>31</v>
      </c>
      <c r="B36" s="50" t="s">
        <v>114</v>
      </c>
      <c r="C36" s="45">
        <v>5</v>
      </c>
      <c r="D36" s="152">
        <v>11</v>
      </c>
      <c r="E36" s="153">
        <v>286.25</v>
      </c>
      <c r="F36" s="82">
        <f t="shared" si="1"/>
        <v>26.022727272727273</v>
      </c>
      <c r="G36" s="84">
        <f>+F36</f>
        <v>26.022727272727273</v>
      </c>
      <c r="H36" s="159">
        <v>25</v>
      </c>
      <c r="I36" s="84">
        <f t="shared" ref="I36" si="11">SUM(G36)-(H36)</f>
        <v>1.0227272727272734</v>
      </c>
      <c r="J36" s="84">
        <f t="shared" ref="J36" si="12">SUM(I36)*100/H36</f>
        <v>4.0909090909090935</v>
      </c>
      <c r="K36" s="88">
        <f t="shared" si="7"/>
        <v>3.9772727272727266</v>
      </c>
      <c r="O36" s="53"/>
    </row>
    <row r="37" spans="1:15" s="49" customFormat="1" x14ac:dyDescent="0.7">
      <c r="A37" s="12">
        <v>32</v>
      </c>
      <c r="B37" s="50" t="s">
        <v>115</v>
      </c>
      <c r="C37" s="45">
        <v>5</v>
      </c>
      <c r="D37" s="152">
        <v>1</v>
      </c>
      <c r="E37" s="153">
        <v>1</v>
      </c>
      <c r="F37" s="82">
        <f t="shared" si="1"/>
        <v>1</v>
      </c>
      <c r="G37" s="84">
        <f>+F37</f>
        <v>1</v>
      </c>
      <c r="H37" s="159">
        <v>25</v>
      </c>
      <c r="I37" s="84">
        <f t="shared" ref="I37" si="13">SUM(G37)-(H37)</f>
        <v>-24</v>
      </c>
      <c r="J37" s="84">
        <f t="shared" ref="J37" si="14">SUM(I37)*100/H37</f>
        <v>-96</v>
      </c>
      <c r="K37" s="88">
        <f t="shared" si="7"/>
        <v>5</v>
      </c>
      <c r="O37" s="53"/>
    </row>
    <row r="38" spans="1:15" s="49" customFormat="1" x14ac:dyDescent="0.7">
      <c r="A38" s="12">
        <v>33</v>
      </c>
      <c r="B38" s="50" t="s">
        <v>116</v>
      </c>
      <c r="C38" s="45">
        <v>5</v>
      </c>
      <c r="D38" s="152">
        <v>1</v>
      </c>
      <c r="E38" s="153">
        <v>1</v>
      </c>
      <c r="F38" s="82">
        <f t="shared" si="1"/>
        <v>1</v>
      </c>
      <c r="G38" s="84">
        <f>+F38</f>
        <v>1</v>
      </c>
      <c r="H38" s="159">
        <v>25</v>
      </c>
      <c r="I38" s="84">
        <f t="shared" ref="I38" si="15">SUM(G38)-(H38)</f>
        <v>-24</v>
      </c>
      <c r="J38" s="84">
        <f t="shared" ref="J38" si="16">SUM(I38)*100/H38</f>
        <v>-96</v>
      </c>
      <c r="K38" s="88">
        <f t="shared" si="7"/>
        <v>5</v>
      </c>
      <c r="O38" s="53"/>
    </row>
    <row r="39" spans="1:15" s="49" customFormat="1" x14ac:dyDescent="0.7">
      <c r="A39" s="12">
        <v>34</v>
      </c>
      <c r="B39" s="50" t="s">
        <v>125</v>
      </c>
      <c r="C39" s="45">
        <v>5</v>
      </c>
      <c r="D39" s="152">
        <v>1</v>
      </c>
      <c r="E39" s="153">
        <v>1</v>
      </c>
      <c r="F39" s="82">
        <f>E39/D39</f>
        <v>1</v>
      </c>
      <c r="G39" s="84">
        <f>+F39</f>
        <v>1</v>
      </c>
      <c r="H39" s="159">
        <v>25</v>
      </c>
      <c r="I39" s="84">
        <f t="shared" ref="I39" si="17">SUM(G39)-(H39)</f>
        <v>-24</v>
      </c>
      <c r="J39" s="84">
        <f t="shared" ref="J39" si="18">SUM(I39)*100/H39</f>
        <v>-96</v>
      </c>
      <c r="K39" s="88">
        <f t="shared" ref="K39" si="19">IF(J39&lt;=0,5,IF(J39&gt;=20,0,5-J39/4))</f>
        <v>5</v>
      </c>
      <c r="O39" s="53"/>
    </row>
    <row r="40" spans="1:15" s="49" customFormat="1" x14ac:dyDescent="0.7">
      <c r="A40" s="53"/>
      <c r="B40" s="54"/>
      <c r="C40" s="53"/>
      <c r="D40" s="53"/>
      <c r="E40" s="53"/>
      <c r="F40" s="53"/>
      <c r="G40" s="53"/>
      <c r="H40" s="53"/>
      <c r="I40" s="53"/>
      <c r="J40" s="53"/>
      <c r="K40" s="53"/>
      <c r="O40" s="53"/>
    </row>
    <row r="41" spans="1:15" s="49" customFormat="1" x14ac:dyDescent="0.7">
      <c r="A41" s="53"/>
      <c r="B41" s="54"/>
      <c r="C41" s="53"/>
      <c r="D41" s="53"/>
      <c r="E41" s="53"/>
      <c r="F41" s="53"/>
      <c r="G41" s="53"/>
      <c r="H41" s="53"/>
      <c r="I41" s="53"/>
      <c r="J41" s="53"/>
      <c r="K41" s="53"/>
      <c r="O41" s="53"/>
    </row>
    <row r="42" spans="1:15" s="49" customFormat="1" x14ac:dyDescent="0.7">
      <c r="A42" s="53"/>
      <c r="B42" s="54"/>
      <c r="C42" s="53"/>
      <c r="D42" s="53"/>
      <c r="E42" s="53"/>
      <c r="F42" s="53"/>
      <c r="G42" s="53"/>
      <c r="H42" s="53"/>
      <c r="I42" s="53"/>
      <c r="J42" s="53"/>
      <c r="K42" s="53"/>
      <c r="O42" s="53"/>
    </row>
    <row r="43" spans="1:15" s="49" customFormat="1" x14ac:dyDescent="0.7">
      <c r="A43" s="53"/>
      <c r="B43" s="54"/>
      <c r="C43" s="53"/>
      <c r="D43" s="53"/>
      <c r="E43" s="53"/>
      <c r="F43" s="53"/>
      <c r="G43" s="53"/>
      <c r="H43" s="53"/>
      <c r="I43" s="53"/>
      <c r="J43" s="53"/>
      <c r="K43" s="53"/>
      <c r="O43" s="53"/>
    </row>
    <row r="44" spans="1:15" s="49" customFormat="1" x14ac:dyDescent="0.7">
      <c r="A44" s="53"/>
      <c r="B44" s="54"/>
      <c r="C44" s="53"/>
      <c r="D44" s="53"/>
      <c r="E44" s="53"/>
      <c r="F44" s="53"/>
      <c r="G44" s="53"/>
      <c r="H44" s="53"/>
      <c r="I44" s="53"/>
      <c r="J44" s="53"/>
      <c r="K44" s="53"/>
      <c r="O44" s="53"/>
    </row>
    <row r="45" spans="1:15" s="49" customFormat="1" x14ac:dyDescent="0.7">
      <c r="A45" s="53"/>
      <c r="B45" s="54"/>
      <c r="C45" s="53"/>
      <c r="D45" s="53"/>
      <c r="E45" s="53"/>
      <c r="F45" s="53"/>
      <c r="G45" s="53"/>
      <c r="H45" s="53"/>
      <c r="I45" s="53"/>
      <c r="J45" s="53"/>
      <c r="K45" s="53"/>
      <c r="O45" s="53"/>
    </row>
    <row r="46" spans="1:15" s="49" customFormat="1" x14ac:dyDescent="0.7">
      <c r="A46" s="53"/>
      <c r="B46" s="54"/>
      <c r="C46" s="53"/>
      <c r="D46" s="53"/>
      <c r="E46" s="53"/>
      <c r="F46" s="53"/>
      <c r="G46" s="53"/>
      <c r="H46" s="53"/>
      <c r="I46" s="53"/>
      <c r="J46" s="53"/>
      <c r="K46" s="53"/>
      <c r="O46" s="53"/>
    </row>
    <row r="47" spans="1:15" s="49" customFormat="1" x14ac:dyDescent="0.7">
      <c r="A47" s="53"/>
      <c r="B47" s="54"/>
      <c r="C47" s="53"/>
      <c r="D47" s="53"/>
      <c r="E47" s="53"/>
      <c r="F47" s="53"/>
      <c r="G47" s="53"/>
      <c r="H47" s="53"/>
      <c r="I47" s="53"/>
      <c r="J47" s="53"/>
      <c r="K47" s="53"/>
      <c r="O47" s="53"/>
    </row>
    <row r="48" spans="1:15" s="49" customFormat="1" x14ac:dyDescent="0.7">
      <c r="A48" s="53"/>
      <c r="B48" s="54"/>
      <c r="C48" s="53"/>
      <c r="D48" s="53"/>
      <c r="E48" s="53"/>
      <c r="F48" s="53"/>
      <c r="G48" s="53"/>
      <c r="H48" s="53"/>
      <c r="I48" s="53"/>
      <c r="J48" s="53"/>
      <c r="K48" s="53"/>
      <c r="O48" s="53"/>
    </row>
    <row r="49" spans="1:15" s="49" customFormat="1" x14ac:dyDescent="0.7">
      <c r="A49" s="53"/>
      <c r="B49" s="54"/>
      <c r="C49" s="53"/>
      <c r="D49" s="53"/>
      <c r="E49" s="53"/>
      <c r="F49" s="53"/>
      <c r="G49" s="53"/>
      <c r="H49" s="53"/>
      <c r="I49" s="53"/>
      <c r="J49" s="53"/>
      <c r="K49" s="53"/>
      <c r="O49" s="53"/>
    </row>
    <row r="50" spans="1:15" s="49" customFormat="1" x14ac:dyDescent="0.7">
      <c r="A50" s="53"/>
      <c r="B50" s="54"/>
      <c r="C50" s="53"/>
      <c r="D50" s="53"/>
      <c r="E50" s="53"/>
      <c r="F50" s="53"/>
      <c r="G50" s="53"/>
      <c r="H50" s="53"/>
      <c r="I50" s="53"/>
      <c r="J50" s="53"/>
      <c r="K50" s="53"/>
      <c r="O50" s="53"/>
    </row>
    <row r="51" spans="1:15" s="49" customFormat="1" x14ac:dyDescent="0.7">
      <c r="A51" s="53"/>
      <c r="B51" s="54"/>
      <c r="C51" s="53"/>
      <c r="D51" s="53"/>
      <c r="E51" s="53"/>
      <c r="F51" s="53"/>
      <c r="G51" s="53"/>
      <c r="H51" s="53"/>
      <c r="I51" s="53"/>
      <c r="J51" s="53"/>
      <c r="K51" s="53"/>
      <c r="O51" s="53"/>
    </row>
    <row r="52" spans="1:15" s="49" customFormat="1" x14ac:dyDescent="0.7">
      <c r="A52" s="53"/>
      <c r="B52" s="54"/>
      <c r="C52" s="53"/>
      <c r="D52" s="53"/>
      <c r="E52" s="53"/>
      <c r="F52" s="53"/>
      <c r="G52" s="53"/>
      <c r="H52" s="53"/>
      <c r="I52" s="53"/>
      <c r="J52" s="53"/>
      <c r="K52" s="53"/>
      <c r="O52" s="53"/>
    </row>
    <row r="53" spans="1:15" s="49" customFormat="1" x14ac:dyDescent="0.7">
      <c r="A53" s="53"/>
      <c r="B53" s="54"/>
      <c r="C53" s="53"/>
      <c r="D53" s="53"/>
      <c r="E53" s="53"/>
      <c r="F53" s="53"/>
      <c r="G53" s="53"/>
      <c r="H53" s="53"/>
      <c r="I53" s="53"/>
      <c r="J53" s="53"/>
      <c r="K53" s="53"/>
      <c r="O53" s="53"/>
    </row>
    <row r="54" spans="1:15" s="49" customFormat="1" x14ac:dyDescent="0.7">
      <c r="A54" s="53"/>
      <c r="B54" s="54"/>
      <c r="C54" s="53"/>
      <c r="D54" s="53"/>
      <c r="E54" s="53"/>
      <c r="F54" s="53"/>
      <c r="G54" s="53"/>
      <c r="H54" s="53"/>
      <c r="I54" s="53"/>
      <c r="J54" s="53"/>
      <c r="K54" s="53"/>
      <c r="O54" s="53"/>
    </row>
    <row r="55" spans="1:15" s="49" customFormat="1" x14ac:dyDescent="0.7">
      <c r="A55" s="53"/>
      <c r="B55" s="54"/>
      <c r="C55" s="53"/>
      <c r="D55" s="53"/>
      <c r="E55" s="53"/>
      <c r="F55" s="53"/>
      <c r="G55" s="53"/>
      <c r="H55" s="53"/>
      <c r="I55" s="53"/>
      <c r="J55" s="53"/>
      <c r="K55" s="53"/>
      <c r="O55" s="53"/>
    </row>
    <row r="56" spans="1:15" s="49" customFormat="1" x14ac:dyDescent="0.7">
      <c r="A56" s="53"/>
      <c r="B56" s="54"/>
      <c r="C56" s="53"/>
      <c r="D56" s="53"/>
      <c r="E56" s="53"/>
      <c r="F56" s="53"/>
      <c r="G56" s="53"/>
      <c r="H56" s="53"/>
      <c r="I56" s="53"/>
      <c r="J56" s="53"/>
      <c r="K56" s="53"/>
      <c r="O56" s="53"/>
    </row>
    <row r="57" spans="1:15" s="49" customFormat="1" x14ac:dyDescent="0.7">
      <c r="A57" s="53"/>
      <c r="B57" s="54"/>
      <c r="C57" s="53"/>
      <c r="D57" s="53"/>
      <c r="E57" s="53"/>
      <c r="F57" s="53"/>
      <c r="G57" s="53"/>
      <c r="H57" s="53"/>
      <c r="I57" s="53"/>
      <c r="J57" s="53"/>
      <c r="K57" s="53"/>
      <c r="O57" s="53"/>
    </row>
    <row r="58" spans="1:15" s="49" customFormat="1" x14ac:dyDescent="0.7">
      <c r="A58" s="53"/>
      <c r="B58" s="54"/>
      <c r="C58" s="53"/>
      <c r="D58" s="53"/>
      <c r="E58" s="53"/>
      <c r="F58" s="53"/>
      <c r="G58" s="53"/>
      <c r="H58" s="53"/>
      <c r="I58" s="53"/>
      <c r="J58" s="53"/>
      <c r="K58" s="53"/>
      <c r="O58" s="53"/>
    </row>
    <row r="59" spans="1:15" s="49" customFormat="1" x14ac:dyDescent="0.7">
      <c r="A59" s="53"/>
      <c r="B59" s="54"/>
      <c r="C59" s="53"/>
      <c r="D59" s="53"/>
      <c r="E59" s="53"/>
      <c r="F59" s="53"/>
      <c r="G59" s="53"/>
      <c r="H59" s="53"/>
      <c r="I59" s="53"/>
      <c r="J59" s="53"/>
      <c r="K59" s="53"/>
      <c r="O59" s="53"/>
    </row>
    <row r="60" spans="1:15" s="49" customFormat="1" x14ac:dyDescent="0.7">
      <c r="A60" s="53"/>
      <c r="B60" s="54"/>
      <c r="C60" s="53"/>
      <c r="D60" s="53"/>
      <c r="E60" s="53"/>
      <c r="F60" s="53"/>
      <c r="G60" s="53"/>
      <c r="H60" s="53"/>
      <c r="I60" s="53"/>
      <c r="J60" s="53"/>
      <c r="K60" s="53"/>
      <c r="O60" s="53"/>
    </row>
    <row r="61" spans="1:15" s="49" customFormat="1" x14ac:dyDescent="0.7">
      <c r="A61" s="53"/>
      <c r="B61" s="54"/>
      <c r="C61" s="53"/>
      <c r="D61" s="53"/>
      <c r="E61" s="53"/>
      <c r="F61" s="53"/>
      <c r="G61" s="53"/>
      <c r="H61" s="53"/>
      <c r="I61" s="53"/>
      <c r="J61" s="53"/>
      <c r="K61" s="53"/>
      <c r="O61" s="53"/>
    </row>
    <row r="62" spans="1:15" s="49" customFormat="1" x14ac:dyDescent="0.7">
      <c r="A62" s="53"/>
      <c r="B62" s="54"/>
      <c r="C62" s="53"/>
      <c r="D62" s="53"/>
      <c r="E62" s="53"/>
      <c r="F62" s="53"/>
      <c r="G62" s="53"/>
      <c r="H62" s="53"/>
      <c r="I62" s="53"/>
      <c r="J62" s="53"/>
      <c r="K62" s="53"/>
      <c r="O62" s="53"/>
    </row>
    <row r="63" spans="1:15" s="49" customFormat="1" x14ac:dyDescent="0.7">
      <c r="A63" s="53"/>
      <c r="B63" s="54"/>
      <c r="C63" s="53"/>
      <c r="D63" s="53"/>
      <c r="E63" s="53"/>
      <c r="F63" s="53"/>
      <c r="G63" s="53"/>
      <c r="H63" s="53"/>
      <c r="I63" s="53"/>
      <c r="J63" s="53"/>
      <c r="K63" s="53"/>
      <c r="O63" s="53"/>
    </row>
    <row r="64" spans="1:15" s="49" customFormat="1" x14ac:dyDescent="0.7">
      <c r="A64" s="53"/>
      <c r="B64" s="54"/>
      <c r="C64" s="53"/>
      <c r="D64" s="53"/>
      <c r="E64" s="53"/>
      <c r="F64" s="53"/>
      <c r="G64" s="53"/>
      <c r="H64" s="53"/>
      <c r="I64" s="53"/>
      <c r="J64" s="53"/>
      <c r="K64" s="53"/>
      <c r="O64" s="53"/>
    </row>
    <row r="65" spans="1:15" s="49" customFormat="1" x14ac:dyDescent="0.7">
      <c r="A65" s="53"/>
      <c r="B65" s="54"/>
      <c r="C65" s="53"/>
      <c r="D65" s="53"/>
      <c r="E65" s="53"/>
      <c r="F65" s="53"/>
      <c r="G65" s="53"/>
      <c r="H65" s="53"/>
      <c r="I65" s="53"/>
      <c r="J65" s="53"/>
      <c r="K65" s="53"/>
      <c r="O65" s="53"/>
    </row>
    <row r="66" spans="1:15" s="49" customFormat="1" x14ac:dyDescent="0.7">
      <c r="A66" s="53"/>
      <c r="B66" s="54"/>
      <c r="C66" s="53"/>
      <c r="D66" s="53"/>
      <c r="E66" s="53"/>
      <c r="F66" s="53"/>
      <c r="G66" s="53"/>
      <c r="H66" s="53"/>
      <c r="I66" s="53"/>
      <c r="J66" s="53"/>
      <c r="K66" s="53"/>
      <c r="O66" s="53"/>
    </row>
    <row r="67" spans="1:15" s="49" customFormat="1" x14ac:dyDescent="0.7">
      <c r="A67" s="53"/>
      <c r="B67" s="54"/>
      <c r="C67" s="53"/>
      <c r="D67" s="53"/>
      <c r="E67" s="53"/>
      <c r="F67" s="53"/>
      <c r="G67" s="53"/>
      <c r="H67" s="53"/>
      <c r="I67" s="53"/>
      <c r="J67" s="53"/>
      <c r="K67" s="53"/>
      <c r="O67" s="53"/>
    </row>
    <row r="68" spans="1:15" s="49" customFormat="1" x14ac:dyDescent="0.7">
      <c r="A68" s="53"/>
      <c r="B68" s="54"/>
      <c r="C68" s="53"/>
      <c r="D68" s="53"/>
      <c r="E68" s="53"/>
      <c r="F68" s="53"/>
      <c r="G68" s="53"/>
      <c r="H68" s="53"/>
      <c r="I68" s="53"/>
      <c r="J68" s="53"/>
      <c r="K68" s="53"/>
      <c r="O68" s="53"/>
    </row>
    <row r="69" spans="1:15" s="49" customFormat="1" x14ac:dyDescent="0.7">
      <c r="A69" s="53"/>
      <c r="B69" s="54"/>
      <c r="C69" s="53"/>
      <c r="D69" s="53"/>
      <c r="E69" s="53"/>
      <c r="F69" s="53"/>
      <c r="G69" s="53"/>
      <c r="H69" s="53"/>
      <c r="I69" s="53"/>
      <c r="J69" s="53"/>
      <c r="K69" s="53"/>
      <c r="O69" s="53"/>
    </row>
    <row r="70" spans="1:15" s="49" customFormat="1" x14ac:dyDescent="0.7">
      <c r="A70" s="53"/>
      <c r="B70" s="54"/>
      <c r="C70" s="53"/>
      <c r="D70" s="53"/>
      <c r="E70" s="53"/>
      <c r="F70" s="53"/>
      <c r="G70" s="53"/>
      <c r="H70" s="53"/>
      <c r="I70" s="53"/>
      <c r="J70" s="53"/>
      <c r="K70" s="53"/>
      <c r="O70" s="53"/>
    </row>
    <row r="71" spans="1:15" s="49" customFormat="1" x14ac:dyDescent="0.7">
      <c r="A71" s="53"/>
      <c r="B71" s="54"/>
      <c r="C71" s="53"/>
      <c r="D71" s="53"/>
      <c r="E71" s="53"/>
      <c r="F71" s="53"/>
      <c r="G71" s="53"/>
      <c r="H71" s="53"/>
      <c r="I71" s="53"/>
      <c r="J71" s="53"/>
      <c r="K71" s="53"/>
      <c r="O71" s="53"/>
    </row>
    <row r="72" spans="1:15" s="49" customFormat="1" x14ac:dyDescent="0.7">
      <c r="A72" s="53"/>
      <c r="B72" s="54"/>
      <c r="C72" s="53"/>
      <c r="D72" s="53"/>
      <c r="E72" s="53"/>
      <c r="F72" s="53"/>
      <c r="G72" s="53"/>
      <c r="H72" s="53"/>
      <c r="I72" s="53"/>
      <c r="J72" s="53"/>
      <c r="K72" s="53"/>
      <c r="O72" s="53"/>
    </row>
    <row r="73" spans="1:15" s="49" customFormat="1" x14ac:dyDescent="0.7">
      <c r="A73" s="53"/>
      <c r="B73" s="54"/>
      <c r="C73" s="53"/>
      <c r="D73" s="53"/>
      <c r="E73" s="53"/>
      <c r="F73" s="53"/>
      <c r="G73" s="53"/>
      <c r="H73" s="53"/>
      <c r="I73" s="53"/>
      <c r="J73" s="53"/>
      <c r="K73" s="53"/>
      <c r="O73" s="53"/>
    </row>
    <row r="74" spans="1:15" s="49" customFormat="1" x14ac:dyDescent="0.7">
      <c r="A74" s="53"/>
      <c r="B74" s="54"/>
      <c r="C74" s="53"/>
      <c r="D74" s="53"/>
      <c r="E74" s="53"/>
      <c r="F74" s="53"/>
      <c r="G74" s="53"/>
      <c r="H74" s="53"/>
      <c r="I74" s="53"/>
      <c r="J74" s="53"/>
      <c r="K74" s="53"/>
      <c r="O74" s="53"/>
    </row>
    <row r="75" spans="1:15" s="49" customFormat="1" x14ac:dyDescent="0.7">
      <c r="A75" s="53"/>
      <c r="B75" s="54"/>
      <c r="C75" s="53"/>
      <c r="D75" s="53"/>
      <c r="E75" s="53"/>
      <c r="F75" s="53"/>
      <c r="G75" s="53"/>
      <c r="H75" s="53"/>
      <c r="I75" s="53"/>
      <c r="J75" s="53"/>
      <c r="K75" s="53"/>
      <c r="O75" s="53"/>
    </row>
  </sheetData>
  <mergeCells count="4">
    <mergeCell ref="B1:K1"/>
    <mergeCell ref="B3:B5"/>
    <mergeCell ref="G3:J3"/>
    <mergeCell ref="J4:J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107"/>
  <sheetViews>
    <sheetView zoomScaleNormal="100" zoomScaleSheetLayoutView="110" workbookViewId="0">
      <selection activeCell="G12" sqref="G12"/>
    </sheetView>
  </sheetViews>
  <sheetFormatPr defaultColWidth="9.21875" defaultRowHeight="21" x14ac:dyDescent="0.6"/>
  <cols>
    <col min="1" max="1" width="4.21875" style="4" customWidth="1"/>
    <col min="2" max="2" width="60.77734375" style="4" customWidth="1"/>
    <col min="3" max="3" width="20.77734375" style="4" customWidth="1"/>
    <col min="4" max="4" width="9.21875" style="4" customWidth="1"/>
    <col min="5" max="13" width="5.77734375" style="4" customWidth="1"/>
    <col min="14" max="14" width="8.77734375" style="4" customWidth="1"/>
    <col min="15" max="15" width="5.77734375" style="4" customWidth="1"/>
    <col min="16" max="17" width="9.21875" style="4"/>
    <col min="18" max="18" width="6.21875" style="4" customWidth="1"/>
    <col min="19" max="19" width="2.44140625" style="4" hidden="1" customWidth="1"/>
    <col min="20" max="21" width="9.21875" style="4" hidden="1" customWidth="1"/>
    <col min="22" max="22" width="9.21875" style="4"/>
    <col min="23" max="23" width="5" style="4" customWidth="1"/>
    <col min="24" max="16384" width="9.21875" style="4"/>
  </cols>
  <sheetData>
    <row r="2" spans="2:11" ht="26.4" x14ac:dyDescent="0.7">
      <c r="B2" s="134" t="s">
        <v>21</v>
      </c>
      <c r="C2" s="134"/>
    </row>
    <row r="3" spans="2:11" ht="23.4" x14ac:dyDescent="0.6">
      <c r="B3" s="19"/>
      <c r="C3" s="19"/>
    </row>
    <row r="4" spans="2:11" s="2" customFormat="1" ht="23.4" x14ac:dyDescent="0.6">
      <c r="B4" s="114" t="s">
        <v>122</v>
      </c>
      <c r="C4" s="114"/>
      <c r="D4" s="114"/>
      <c r="E4" s="1"/>
      <c r="F4" s="1"/>
      <c r="G4" s="1"/>
      <c r="H4" s="1"/>
      <c r="I4" s="1"/>
      <c r="J4" s="1"/>
      <c r="K4" s="1"/>
    </row>
    <row r="5" spans="2:11" x14ac:dyDescent="0.6">
      <c r="B5" s="115" t="s">
        <v>22</v>
      </c>
      <c r="C5" s="115"/>
      <c r="D5" s="115"/>
      <c r="E5" s="3"/>
      <c r="F5" s="3"/>
      <c r="G5" s="3"/>
      <c r="H5" s="3"/>
    </row>
    <row r="6" spans="2:11" ht="12" customHeight="1" x14ac:dyDescent="0.6"/>
    <row r="7" spans="2:11" x14ac:dyDescent="0.6">
      <c r="B7" s="20" t="s">
        <v>0</v>
      </c>
      <c r="C7" s="20" t="s">
        <v>1</v>
      </c>
    </row>
    <row r="8" spans="2:11" x14ac:dyDescent="0.6">
      <c r="B8" s="5" t="s">
        <v>23</v>
      </c>
      <c r="C8" s="5">
        <v>14</v>
      </c>
    </row>
    <row r="9" spans="2:11" x14ac:dyDescent="0.6">
      <c r="B9" s="5" t="s">
        <v>24</v>
      </c>
      <c r="C9" s="5">
        <v>50.5</v>
      </c>
    </row>
    <row r="10" spans="2:11" x14ac:dyDescent="0.6">
      <c r="B10" s="21" t="s">
        <v>25</v>
      </c>
      <c r="C10" s="161">
        <f>SUM(C9)/C8</f>
        <v>3.6071428571428572</v>
      </c>
    </row>
    <row r="11" spans="2:11" ht="32.25" customHeight="1" x14ac:dyDescent="0.6"/>
    <row r="12" spans="2:11" ht="23.4" x14ac:dyDescent="0.6">
      <c r="B12" s="114" t="s">
        <v>26</v>
      </c>
      <c r="C12" s="114"/>
      <c r="D12" s="114"/>
      <c r="E12" s="114"/>
    </row>
    <row r="13" spans="2:11" x14ac:dyDescent="0.6">
      <c r="B13" s="115" t="s">
        <v>27</v>
      </c>
      <c r="C13" s="115"/>
      <c r="D13" s="115"/>
    </row>
    <row r="14" spans="2:11" ht="12" customHeight="1" x14ac:dyDescent="0.6"/>
    <row r="15" spans="2:11" x14ac:dyDescent="0.6">
      <c r="B15" s="20" t="s">
        <v>0</v>
      </c>
      <c r="C15" s="20" t="s">
        <v>1</v>
      </c>
    </row>
    <row r="16" spans="2:11" x14ac:dyDescent="0.6">
      <c r="B16" s="5" t="s">
        <v>28</v>
      </c>
      <c r="C16" s="5">
        <v>28</v>
      </c>
    </row>
    <row r="17" spans="2:5" x14ac:dyDescent="0.6">
      <c r="B17" s="5" t="s">
        <v>29</v>
      </c>
      <c r="C17" s="5">
        <v>9</v>
      </c>
    </row>
    <row r="18" spans="2:5" x14ac:dyDescent="0.6">
      <c r="B18" s="22" t="s">
        <v>30</v>
      </c>
      <c r="C18" s="162">
        <f>SUM(C17)*100/C16</f>
        <v>32.142857142857146</v>
      </c>
    </row>
    <row r="19" spans="2:5" x14ac:dyDescent="0.6">
      <c r="B19" s="20" t="s">
        <v>2</v>
      </c>
      <c r="C19" s="163">
        <f>SUM(C18)*5/40</f>
        <v>4.0178571428571432</v>
      </c>
    </row>
    <row r="20" spans="2:5" ht="21.75" customHeight="1" x14ac:dyDescent="0.6">
      <c r="B20" s="3" t="s">
        <v>61</v>
      </c>
      <c r="C20" s="3"/>
    </row>
    <row r="21" spans="2:5" ht="32.25" customHeight="1" x14ac:dyDescent="0.6">
      <c r="B21" s="3"/>
      <c r="C21" s="3"/>
    </row>
    <row r="22" spans="2:5" ht="21.75" customHeight="1" x14ac:dyDescent="0.6">
      <c r="B22" s="135" t="s">
        <v>31</v>
      </c>
      <c r="C22" s="135"/>
    </row>
    <row r="23" spans="2:5" s="3" customFormat="1" ht="21.75" customHeight="1" x14ac:dyDescent="0.6">
      <c r="B23" s="18" t="s">
        <v>32</v>
      </c>
      <c r="C23" s="18"/>
    </row>
    <row r="24" spans="2:5" s="3" customFormat="1" ht="12" customHeight="1" x14ac:dyDescent="0.6">
      <c r="B24" s="18"/>
      <c r="C24" s="18"/>
    </row>
    <row r="25" spans="2:5" ht="21.75" customHeight="1" x14ac:dyDescent="0.6">
      <c r="B25" s="20" t="s">
        <v>0</v>
      </c>
      <c r="C25" s="20" t="s">
        <v>1</v>
      </c>
    </row>
    <row r="26" spans="2:5" ht="21.75" customHeight="1" x14ac:dyDescent="0.6">
      <c r="B26" s="5" t="s">
        <v>28</v>
      </c>
      <c r="C26" s="5">
        <v>28</v>
      </c>
    </row>
    <row r="27" spans="2:5" ht="21.75" customHeight="1" x14ac:dyDescent="0.6">
      <c r="B27" s="5" t="s">
        <v>34</v>
      </c>
      <c r="C27" s="5">
        <v>0</v>
      </c>
    </row>
    <row r="28" spans="2:5" ht="21.75" customHeight="1" x14ac:dyDescent="0.6">
      <c r="B28" s="22" t="s">
        <v>35</v>
      </c>
      <c r="C28" s="6">
        <v>28</v>
      </c>
      <c r="E28" s="164">
        <f>SUM(C27:C28)</f>
        <v>28</v>
      </c>
    </row>
    <row r="29" spans="2:5" ht="21.75" customHeight="1" x14ac:dyDescent="0.6">
      <c r="B29" s="22" t="s">
        <v>33</v>
      </c>
      <c r="C29" s="162">
        <f>SUM(C27)*100/C26</f>
        <v>0</v>
      </c>
    </row>
    <row r="30" spans="2:5" ht="21.75" customHeight="1" x14ac:dyDescent="0.6">
      <c r="B30" s="20" t="s">
        <v>2</v>
      </c>
      <c r="C30" s="163">
        <f>SUM(C29)*5/60</f>
        <v>0</v>
      </c>
    </row>
    <row r="31" spans="2:5" ht="21.75" customHeight="1" x14ac:dyDescent="0.6">
      <c r="B31" s="3" t="s">
        <v>61</v>
      </c>
      <c r="C31" s="3"/>
    </row>
    <row r="32" spans="2:5" ht="21.75" customHeight="1" x14ac:dyDescent="0.6">
      <c r="B32" s="3"/>
      <c r="C32" s="3"/>
    </row>
    <row r="33" spans="2:23" ht="23.4" x14ac:dyDescent="0.6">
      <c r="B33" s="113" t="s">
        <v>36</v>
      </c>
      <c r="C33" s="114"/>
      <c r="D33" s="114"/>
      <c r="E33" s="114"/>
    </row>
    <row r="34" spans="2:23" x14ac:dyDescent="0.6">
      <c r="B34" s="115" t="s">
        <v>37</v>
      </c>
      <c r="C34" s="115"/>
      <c r="D34" s="115"/>
    </row>
    <row r="35" spans="2:23" ht="12" customHeight="1" x14ac:dyDescent="0.6">
      <c r="B35" s="18"/>
      <c r="C35" s="18"/>
      <c r="D35" s="18"/>
    </row>
    <row r="36" spans="2:23" x14ac:dyDescent="0.6">
      <c r="B36" s="20" t="s">
        <v>0</v>
      </c>
      <c r="C36" s="20" t="s">
        <v>1</v>
      </c>
      <c r="D36" s="18"/>
      <c r="E36" s="116" t="s">
        <v>6</v>
      </c>
      <c r="F36" s="116"/>
      <c r="G36" s="116"/>
      <c r="H36" s="116"/>
      <c r="I36" s="116"/>
      <c r="J36" s="116"/>
      <c r="K36" s="116"/>
      <c r="L36" s="117" t="s">
        <v>44</v>
      </c>
      <c r="M36" s="117"/>
      <c r="N36" s="117"/>
    </row>
    <row r="37" spans="2:23" ht="24.6" x14ac:dyDescent="0.7">
      <c r="B37" s="5" t="s">
        <v>42</v>
      </c>
      <c r="C37" s="60">
        <v>1344846</v>
      </c>
      <c r="D37" s="18"/>
      <c r="E37" s="116" t="s">
        <v>7</v>
      </c>
      <c r="F37" s="116"/>
      <c r="G37" s="116"/>
      <c r="H37" s="116"/>
      <c r="I37" s="116"/>
      <c r="J37" s="116"/>
      <c r="K37" s="116"/>
      <c r="L37" s="117" t="s">
        <v>45</v>
      </c>
      <c r="M37" s="117"/>
      <c r="N37" s="117"/>
    </row>
    <row r="38" spans="2:23" x14ac:dyDescent="0.6">
      <c r="B38" s="5" t="s">
        <v>43</v>
      </c>
      <c r="C38" s="62">
        <v>11000000</v>
      </c>
      <c r="D38" s="18"/>
      <c r="E38" s="116" t="s">
        <v>46</v>
      </c>
      <c r="F38" s="116"/>
      <c r="G38" s="116"/>
      <c r="H38" s="116"/>
      <c r="I38" s="116"/>
      <c r="J38" s="116"/>
      <c r="K38" s="116"/>
      <c r="L38" s="117" t="s">
        <v>47</v>
      </c>
      <c r="M38" s="117"/>
      <c r="N38" s="117"/>
    </row>
    <row r="39" spans="2:23" x14ac:dyDescent="0.6">
      <c r="B39" s="22" t="s">
        <v>38</v>
      </c>
      <c r="C39" s="6">
        <v>25</v>
      </c>
      <c r="D39" s="18"/>
      <c r="E39" s="4" t="s">
        <v>49</v>
      </c>
    </row>
    <row r="40" spans="2:23" x14ac:dyDescent="0.6">
      <c r="B40" s="24" t="s">
        <v>39</v>
      </c>
      <c r="C40" s="165">
        <f>SUM(C37:C38)</f>
        <v>12344846</v>
      </c>
      <c r="D40" s="18"/>
      <c r="E40" s="4" t="s">
        <v>50</v>
      </c>
    </row>
    <row r="41" spans="2:23" x14ac:dyDescent="0.6">
      <c r="B41" s="10" t="s">
        <v>41</v>
      </c>
      <c r="C41" s="166">
        <f>SUM(C40)/C39</f>
        <v>493793.84</v>
      </c>
      <c r="D41" s="18"/>
    </row>
    <row r="42" spans="2:23" x14ac:dyDescent="0.6">
      <c r="B42" s="22" t="s">
        <v>40</v>
      </c>
      <c r="C42" s="167"/>
      <c r="D42" s="18"/>
    </row>
    <row r="43" spans="2:23" ht="21.75" customHeight="1" x14ac:dyDescent="0.6">
      <c r="B43" s="21" t="s">
        <v>2</v>
      </c>
      <c r="C43" s="161">
        <f>SUM(C41)*5/50000</f>
        <v>49.379384000000002</v>
      </c>
      <c r="D43" s="3" t="s">
        <v>48</v>
      </c>
      <c r="E43" s="3"/>
      <c r="F43" s="3"/>
      <c r="G43" s="3"/>
      <c r="H43" s="3"/>
      <c r="I43" s="3"/>
      <c r="J43" s="3"/>
    </row>
    <row r="44" spans="2:23" s="8" customFormat="1" ht="21.75" customHeight="1" x14ac:dyDescent="0.6">
      <c r="B44" s="23"/>
    </row>
    <row r="45" spans="2:23" ht="23.4" x14ac:dyDescent="0.6">
      <c r="B45" s="113" t="s">
        <v>51</v>
      </c>
      <c r="C45" s="114"/>
      <c r="D45" s="114"/>
      <c r="E45" s="114"/>
    </row>
    <row r="46" spans="2:23" x14ac:dyDescent="0.6">
      <c r="B46" s="115" t="s">
        <v>52</v>
      </c>
      <c r="C46" s="115"/>
      <c r="D46" s="115"/>
      <c r="E46" s="115"/>
      <c r="F46" s="115"/>
    </row>
    <row r="47" spans="2:23" x14ac:dyDescent="0.6">
      <c r="B47" s="20" t="s">
        <v>0</v>
      </c>
      <c r="C47" s="20" t="s">
        <v>1</v>
      </c>
    </row>
    <row r="48" spans="2:23" x14ac:dyDescent="0.6">
      <c r="B48" s="5" t="s">
        <v>53</v>
      </c>
      <c r="C48" s="61">
        <f>SUM(K52)</f>
        <v>6</v>
      </c>
      <c r="E48" s="8"/>
      <c r="F48" s="126" t="s">
        <v>3</v>
      </c>
      <c r="G48" s="127"/>
      <c r="H48" s="127"/>
      <c r="I48" s="127"/>
      <c r="J48" s="128"/>
      <c r="K48" s="121" t="s">
        <v>4</v>
      </c>
      <c r="L48" s="122"/>
      <c r="M48" s="122"/>
      <c r="N48" s="122"/>
      <c r="O48" s="123"/>
      <c r="P48" s="106" t="s">
        <v>58</v>
      </c>
      <c r="Q48" s="107"/>
      <c r="R48" s="107"/>
      <c r="S48" s="107"/>
      <c r="T48" s="107"/>
      <c r="U48" s="108"/>
      <c r="V48" s="109" t="s">
        <v>57</v>
      </c>
      <c r="W48" s="110"/>
    </row>
    <row r="49" spans="2:23" x14ac:dyDescent="0.6">
      <c r="B49" s="5" t="s">
        <v>54</v>
      </c>
      <c r="C49" s="5">
        <v>28</v>
      </c>
      <c r="E49" s="9"/>
      <c r="F49" s="25">
        <v>0.2</v>
      </c>
      <c r="G49" s="25">
        <v>0.4</v>
      </c>
      <c r="H49" s="25">
        <v>0.6</v>
      </c>
      <c r="I49" s="25">
        <v>0.8</v>
      </c>
      <c r="J49" s="25">
        <v>1</v>
      </c>
      <c r="K49" s="29">
        <v>0.2</v>
      </c>
      <c r="L49" s="29">
        <v>0.4</v>
      </c>
      <c r="M49" s="29">
        <v>0.6</v>
      </c>
      <c r="N49" s="29">
        <v>0.8</v>
      </c>
      <c r="O49" s="29">
        <v>1</v>
      </c>
      <c r="P49" s="106" t="s">
        <v>59</v>
      </c>
      <c r="Q49" s="107"/>
      <c r="R49" s="107"/>
      <c r="S49" s="107"/>
      <c r="T49" s="107"/>
      <c r="U49" s="108"/>
      <c r="V49" s="109" t="s">
        <v>57</v>
      </c>
      <c r="W49" s="110"/>
    </row>
    <row r="50" spans="2:23" x14ac:dyDescent="0.6">
      <c r="B50" s="5" t="s">
        <v>55</v>
      </c>
      <c r="C50" s="168">
        <f>SUM(C48)*100/C49</f>
        <v>21.428571428571427</v>
      </c>
      <c r="E50" s="8"/>
      <c r="F50" s="7">
        <v>2</v>
      </c>
      <c r="G50" s="7">
        <v>4</v>
      </c>
      <c r="H50" s="7">
        <v>1</v>
      </c>
      <c r="I50" s="7">
        <v>3</v>
      </c>
      <c r="J50" s="7">
        <v>1</v>
      </c>
      <c r="K50" s="30"/>
      <c r="L50" s="30"/>
      <c r="M50" s="30"/>
      <c r="N50" s="30"/>
      <c r="O50" s="30"/>
      <c r="P50" s="106" t="s">
        <v>60</v>
      </c>
      <c r="Q50" s="107"/>
      <c r="R50" s="107"/>
      <c r="S50" s="107"/>
      <c r="T50" s="107"/>
      <c r="U50" s="108"/>
      <c r="V50" s="111" t="s">
        <v>63</v>
      </c>
      <c r="W50" s="112"/>
    </row>
    <row r="51" spans="2:23" x14ac:dyDescent="0.6">
      <c r="B51" s="20" t="s">
        <v>2</v>
      </c>
      <c r="C51" s="163">
        <f>SUM(C50)*5/30</f>
        <v>3.5714285714285712</v>
      </c>
      <c r="E51" s="8"/>
      <c r="F51" s="26">
        <f>SUM(F50)*F49</f>
        <v>0.4</v>
      </c>
      <c r="G51" s="26">
        <f>SUM(G50)*G49</f>
        <v>1.6</v>
      </c>
      <c r="H51" s="26">
        <f>SUM(H50)*H49</f>
        <v>0.6</v>
      </c>
      <c r="I51" s="26">
        <f t="shared" ref="I51:O51" si="0">SUM(I50)*I49</f>
        <v>2.4000000000000004</v>
      </c>
      <c r="J51" s="26">
        <f t="shared" si="0"/>
        <v>1</v>
      </c>
      <c r="K51" s="26">
        <f>SUM(K50)*K49</f>
        <v>0</v>
      </c>
      <c r="L51" s="26">
        <f t="shared" si="0"/>
        <v>0</v>
      </c>
      <c r="M51" s="26">
        <f t="shared" si="0"/>
        <v>0</v>
      </c>
      <c r="N51" s="26">
        <f t="shared" si="0"/>
        <v>0</v>
      </c>
      <c r="O51" s="26">
        <f t="shared" si="0"/>
        <v>0</v>
      </c>
    </row>
    <row r="52" spans="2:23" x14ac:dyDescent="0.6">
      <c r="B52" s="118" t="s">
        <v>56</v>
      </c>
      <c r="C52" s="118"/>
      <c r="E52" s="8"/>
      <c r="F52" s="129" t="s">
        <v>5</v>
      </c>
      <c r="G52" s="130"/>
      <c r="H52" s="130"/>
      <c r="I52" s="130"/>
      <c r="J52" s="131"/>
      <c r="K52" s="124">
        <f>SUM(F51:O51)</f>
        <v>6</v>
      </c>
      <c r="L52" s="124"/>
      <c r="M52" s="124"/>
      <c r="N52" s="124"/>
      <c r="O52" s="125"/>
    </row>
    <row r="54" spans="2:23" s="27" customFormat="1" x14ac:dyDescent="0.6">
      <c r="B54" s="119"/>
      <c r="C54" s="119"/>
      <c r="D54" s="119"/>
    </row>
    <row r="55" spans="2:23" s="27" customFormat="1" ht="12" customHeight="1" x14ac:dyDescent="0.6"/>
    <row r="56" spans="2:23" s="27" customFormat="1" x14ac:dyDescent="0.6">
      <c r="B56" s="31"/>
      <c r="C56" s="31"/>
      <c r="F56" s="120"/>
      <c r="G56" s="120"/>
      <c r="H56" s="120"/>
      <c r="I56" s="120"/>
      <c r="J56" s="119"/>
      <c r="K56" s="119"/>
      <c r="L56" s="119"/>
    </row>
    <row r="57" spans="2:23" s="27" customFormat="1" x14ac:dyDescent="0.6">
      <c r="F57" s="120"/>
      <c r="G57" s="120"/>
      <c r="H57" s="120"/>
      <c r="I57" s="120"/>
      <c r="J57" s="119"/>
      <c r="K57" s="119"/>
      <c r="L57" s="119"/>
    </row>
    <row r="58" spans="2:23" s="27" customFormat="1" x14ac:dyDescent="0.6">
      <c r="F58" s="120"/>
      <c r="G58" s="120"/>
      <c r="H58" s="120"/>
      <c r="I58" s="120"/>
      <c r="J58" s="119"/>
      <c r="K58" s="119"/>
      <c r="L58" s="119"/>
    </row>
    <row r="59" spans="2:23" s="27" customFormat="1" x14ac:dyDescent="0.6"/>
    <row r="60" spans="2:23" s="27" customFormat="1" x14ac:dyDescent="0.6">
      <c r="B60" s="34"/>
    </row>
    <row r="61" spans="2:23" s="27" customFormat="1" x14ac:dyDescent="0.6">
      <c r="B61" s="33"/>
    </row>
    <row r="62" spans="2:23" s="27" customFormat="1" x14ac:dyDescent="0.6"/>
    <row r="63" spans="2:23" s="27" customFormat="1" x14ac:dyDescent="0.6"/>
    <row r="64" spans="2:23" s="27" customFormat="1" x14ac:dyDescent="0.6">
      <c r="B64" s="119"/>
      <c r="C64" s="119"/>
      <c r="D64" s="119"/>
    </row>
    <row r="65" spans="2:12" s="27" customFormat="1" ht="12" customHeight="1" x14ac:dyDescent="0.6"/>
    <row r="66" spans="2:12" s="27" customFormat="1" x14ac:dyDescent="0.6">
      <c r="B66" s="31"/>
      <c r="C66" s="31"/>
    </row>
    <row r="67" spans="2:12" s="27" customFormat="1" x14ac:dyDescent="0.6"/>
    <row r="68" spans="2:12" s="27" customFormat="1" x14ac:dyDescent="0.6"/>
    <row r="69" spans="2:12" s="27" customFormat="1" x14ac:dyDescent="0.6">
      <c r="F69" s="120"/>
      <c r="G69" s="120"/>
      <c r="H69" s="120"/>
      <c r="I69" s="120"/>
      <c r="J69" s="119"/>
      <c r="K69" s="119"/>
      <c r="L69" s="119"/>
    </row>
    <row r="70" spans="2:12" s="27" customFormat="1" x14ac:dyDescent="0.6">
      <c r="F70" s="120"/>
      <c r="G70" s="120"/>
      <c r="H70" s="120"/>
      <c r="I70" s="120"/>
      <c r="J70" s="119"/>
      <c r="K70" s="119"/>
      <c r="L70" s="119"/>
    </row>
    <row r="71" spans="2:12" s="27" customFormat="1" x14ac:dyDescent="0.6">
      <c r="F71" s="120"/>
      <c r="G71" s="120"/>
      <c r="H71" s="120"/>
      <c r="I71" s="120"/>
      <c r="J71" s="119"/>
      <c r="K71" s="119"/>
      <c r="L71" s="119"/>
    </row>
    <row r="72" spans="2:12" s="27" customFormat="1" x14ac:dyDescent="0.6"/>
    <row r="73" spans="2:12" s="27" customFormat="1" x14ac:dyDescent="0.6"/>
    <row r="74" spans="2:12" s="27" customFormat="1" x14ac:dyDescent="0.6">
      <c r="B74" s="34"/>
    </row>
    <row r="75" spans="2:12" s="27" customFormat="1" x14ac:dyDescent="0.6">
      <c r="B75" s="33"/>
    </row>
    <row r="76" spans="2:12" s="27" customFormat="1" x14ac:dyDescent="0.6"/>
    <row r="77" spans="2:12" s="27" customFormat="1" x14ac:dyDescent="0.6">
      <c r="B77" s="119"/>
      <c r="C77" s="119"/>
      <c r="D77" s="119"/>
    </row>
    <row r="78" spans="2:12" s="27" customFormat="1" ht="21.6" customHeight="1" x14ac:dyDescent="0.6">
      <c r="F78" s="120"/>
      <c r="G78" s="120"/>
      <c r="H78" s="120"/>
      <c r="I78" s="120"/>
      <c r="J78" s="119"/>
      <c r="K78" s="119"/>
      <c r="L78" s="119"/>
    </row>
    <row r="79" spans="2:12" s="27" customFormat="1" x14ac:dyDescent="0.6">
      <c r="B79" s="31"/>
      <c r="C79" s="31"/>
      <c r="F79" s="120"/>
      <c r="G79" s="120"/>
      <c r="H79" s="120"/>
      <c r="I79" s="120"/>
      <c r="J79" s="119"/>
      <c r="K79" s="119"/>
      <c r="L79" s="119"/>
    </row>
    <row r="80" spans="2:12" s="27" customFormat="1" x14ac:dyDescent="0.6">
      <c r="F80" s="120"/>
      <c r="G80" s="120"/>
      <c r="H80" s="120"/>
      <c r="I80" s="120"/>
      <c r="J80" s="119"/>
      <c r="K80" s="119"/>
      <c r="L80" s="119"/>
    </row>
    <row r="81" spans="2:15" s="27" customFormat="1" x14ac:dyDescent="0.6">
      <c r="F81" s="120"/>
      <c r="G81" s="120"/>
      <c r="H81" s="120"/>
      <c r="I81" s="120"/>
      <c r="J81" s="120"/>
      <c r="K81" s="120"/>
      <c r="L81" s="120"/>
      <c r="M81" s="120"/>
      <c r="N81" s="120"/>
      <c r="O81" s="120"/>
    </row>
    <row r="82" spans="2:15" s="27" customFormat="1" x14ac:dyDescent="0.6"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</row>
    <row r="83" spans="2:15" s="27" customFormat="1" x14ac:dyDescent="0.6">
      <c r="B83" s="33"/>
    </row>
    <row r="84" spans="2:15" s="27" customFormat="1" x14ac:dyDescent="0.6">
      <c r="B84" s="34"/>
    </row>
    <row r="85" spans="2:15" s="27" customFormat="1" x14ac:dyDescent="0.6">
      <c r="K85" s="120"/>
      <c r="L85" s="120"/>
      <c r="M85" s="120"/>
      <c r="N85" s="120"/>
      <c r="O85" s="120"/>
    </row>
    <row r="86" spans="2:15" s="27" customFormat="1" x14ac:dyDescent="0.6"/>
    <row r="87" spans="2:15" s="27" customFormat="1" x14ac:dyDescent="0.6">
      <c r="B87" s="119"/>
      <c r="C87" s="119"/>
      <c r="D87" s="119"/>
    </row>
    <row r="88" spans="2:15" s="27" customFormat="1" ht="21.6" customHeight="1" x14ac:dyDescent="0.6">
      <c r="B88" s="136"/>
      <c r="C88" s="136"/>
    </row>
    <row r="89" spans="2:15" s="27" customFormat="1" x14ac:dyDescent="0.6">
      <c r="B89" s="31"/>
      <c r="C89" s="31"/>
      <c r="F89" s="119"/>
      <c r="G89" s="119"/>
      <c r="H89" s="119"/>
      <c r="I89" s="119"/>
      <c r="J89" s="119"/>
      <c r="K89" s="119"/>
      <c r="L89" s="119"/>
      <c r="M89" s="120"/>
      <c r="N89" s="120"/>
      <c r="O89" s="120"/>
    </row>
    <row r="90" spans="2:15" s="27" customFormat="1" x14ac:dyDescent="0.6">
      <c r="F90" s="119"/>
      <c r="G90" s="119"/>
      <c r="H90" s="119"/>
      <c r="I90" s="119"/>
      <c r="J90" s="119"/>
      <c r="K90" s="119"/>
      <c r="L90" s="119"/>
      <c r="M90" s="120"/>
      <c r="N90" s="120"/>
      <c r="O90" s="120"/>
    </row>
    <row r="91" spans="2:15" s="27" customFormat="1" x14ac:dyDescent="0.6">
      <c r="F91" s="119"/>
      <c r="G91" s="119"/>
      <c r="H91" s="119"/>
      <c r="I91" s="119"/>
      <c r="J91" s="119"/>
      <c r="K91" s="119"/>
      <c r="L91" s="119"/>
      <c r="M91" s="120"/>
      <c r="N91" s="120"/>
      <c r="O91" s="120"/>
    </row>
    <row r="92" spans="2:15" s="27" customFormat="1" x14ac:dyDescent="0.6"/>
    <row r="93" spans="2:15" s="27" customFormat="1" x14ac:dyDescent="0.6">
      <c r="B93" s="34"/>
    </row>
    <row r="94" spans="2:15" s="27" customFormat="1" x14ac:dyDescent="0.6">
      <c r="B94" s="33"/>
    </row>
    <row r="95" spans="2:15" s="27" customFormat="1" x14ac:dyDescent="0.6">
      <c r="B95" s="33"/>
    </row>
    <row r="96" spans="2:15" s="27" customFormat="1" x14ac:dyDescent="0.6"/>
    <row r="97" spans="2:11" s="27" customFormat="1" x14ac:dyDescent="0.6"/>
    <row r="98" spans="2:11" s="27" customFormat="1" x14ac:dyDescent="0.6"/>
    <row r="99" spans="2:11" s="33" customFormat="1" ht="23.4" x14ac:dyDescent="0.6">
      <c r="B99" s="132"/>
      <c r="C99" s="132"/>
      <c r="D99" s="132"/>
      <c r="E99" s="32"/>
      <c r="F99" s="32"/>
      <c r="G99" s="32"/>
      <c r="H99" s="32"/>
      <c r="I99" s="32"/>
      <c r="J99" s="32"/>
      <c r="K99" s="32"/>
    </row>
    <row r="100" spans="2:11" s="27" customFormat="1" ht="12" customHeight="1" x14ac:dyDescent="0.6">
      <c r="B100" s="119"/>
      <c r="C100" s="119"/>
      <c r="D100" s="119"/>
    </row>
    <row r="101" spans="2:11" s="27" customFormat="1" x14ac:dyDescent="0.6">
      <c r="B101" s="31"/>
      <c r="C101" s="31"/>
      <c r="E101" s="119"/>
      <c r="F101" s="119"/>
      <c r="G101" s="119"/>
      <c r="H101" s="119"/>
      <c r="I101" s="119"/>
      <c r="J101" s="119"/>
      <c r="K101" s="119"/>
    </row>
    <row r="102" spans="2:11" s="27" customFormat="1" x14ac:dyDescent="0.6">
      <c r="E102" s="119"/>
      <c r="F102" s="119"/>
      <c r="G102" s="119"/>
      <c r="H102" s="119"/>
      <c r="I102" s="119"/>
      <c r="J102" s="119"/>
      <c r="K102" s="119"/>
    </row>
    <row r="103" spans="2:11" s="27" customFormat="1" x14ac:dyDescent="0.6">
      <c r="E103" s="119"/>
      <c r="F103" s="119"/>
      <c r="G103" s="119"/>
      <c r="H103" s="119"/>
      <c r="I103" s="119"/>
      <c r="J103" s="119"/>
      <c r="K103" s="119"/>
    </row>
    <row r="104" spans="2:11" s="27" customFormat="1" x14ac:dyDescent="0.6">
      <c r="B104" s="33"/>
      <c r="E104" s="119"/>
      <c r="F104" s="119"/>
      <c r="G104" s="119"/>
      <c r="H104" s="119"/>
      <c r="I104" s="119"/>
      <c r="J104" s="119"/>
      <c r="K104" s="119"/>
    </row>
    <row r="105" spans="2:11" s="27" customFormat="1" x14ac:dyDescent="0.6">
      <c r="B105" s="31"/>
      <c r="E105" s="119"/>
      <c r="F105" s="119"/>
      <c r="G105" s="119"/>
      <c r="H105" s="119"/>
      <c r="I105" s="119"/>
      <c r="J105" s="119"/>
      <c r="K105" s="119"/>
    </row>
    <row r="106" spans="2:11" s="8" customFormat="1" x14ac:dyDescent="0.6">
      <c r="E106" s="133"/>
      <c r="F106" s="133"/>
      <c r="G106" s="133"/>
      <c r="H106" s="133"/>
      <c r="I106" s="133"/>
      <c r="J106" s="133"/>
      <c r="K106" s="133"/>
    </row>
    <row r="107" spans="2:11" s="8" customFormat="1" x14ac:dyDescent="0.6"/>
  </sheetData>
  <mergeCells count="73">
    <mergeCell ref="B2:C2"/>
    <mergeCell ref="B4:D4"/>
    <mergeCell ref="B22:C22"/>
    <mergeCell ref="E105:G105"/>
    <mergeCell ref="H105:K105"/>
    <mergeCell ref="F91:L91"/>
    <mergeCell ref="B77:D77"/>
    <mergeCell ref="F90:L90"/>
    <mergeCell ref="B87:D87"/>
    <mergeCell ref="B88:C88"/>
    <mergeCell ref="F78:I78"/>
    <mergeCell ref="J78:L78"/>
    <mergeCell ref="F71:I71"/>
    <mergeCell ref="J71:L71"/>
    <mergeCell ref="F69:I69"/>
    <mergeCell ref="J69:L69"/>
    <mergeCell ref="E106:G106"/>
    <mergeCell ref="H106:K106"/>
    <mergeCell ref="E102:G102"/>
    <mergeCell ref="H102:K102"/>
    <mergeCell ref="E103:G103"/>
    <mergeCell ref="H103:K103"/>
    <mergeCell ref="E104:G104"/>
    <mergeCell ref="H104:K104"/>
    <mergeCell ref="M91:O91"/>
    <mergeCell ref="B99:D99"/>
    <mergeCell ref="B100:D100"/>
    <mergeCell ref="E101:G101"/>
    <mergeCell ref="H101:K101"/>
    <mergeCell ref="M90:O90"/>
    <mergeCell ref="F79:I79"/>
    <mergeCell ref="J79:L79"/>
    <mergeCell ref="F80:I80"/>
    <mergeCell ref="J80:L80"/>
    <mergeCell ref="F81:J81"/>
    <mergeCell ref="K81:O81"/>
    <mergeCell ref="K85:O85"/>
    <mergeCell ref="F89:L89"/>
    <mergeCell ref="M89:O89"/>
    <mergeCell ref="F70:I70"/>
    <mergeCell ref="J70:L70"/>
    <mergeCell ref="F56:I56"/>
    <mergeCell ref="J56:L56"/>
    <mergeCell ref="K48:O48"/>
    <mergeCell ref="K52:O52"/>
    <mergeCell ref="F48:J48"/>
    <mergeCell ref="F52:J52"/>
    <mergeCell ref="B52:C52"/>
    <mergeCell ref="B64:D64"/>
    <mergeCell ref="B54:D54"/>
    <mergeCell ref="F57:I57"/>
    <mergeCell ref="J57:L57"/>
    <mergeCell ref="F58:I58"/>
    <mergeCell ref="J58:L58"/>
    <mergeCell ref="B34:D34"/>
    <mergeCell ref="B5:D5"/>
    <mergeCell ref="B12:E12"/>
    <mergeCell ref="B13:D13"/>
    <mergeCell ref="B33:E33"/>
    <mergeCell ref="B45:E45"/>
    <mergeCell ref="B46:F46"/>
    <mergeCell ref="E36:K36"/>
    <mergeCell ref="L36:N36"/>
    <mergeCell ref="E37:K37"/>
    <mergeCell ref="L37:N37"/>
    <mergeCell ref="E38:K38"/>
    <mergeCell ref="L38:N38"/>
    <mergeCell ref="P49:U49"/>
    <mergeCell ref="V49:W49"/>
    <mergeCell ref="P50:U50"/>
    <mergeCell ref="V50:W50"/>
    <mergeCell ref="V48:W48"/>
    <mergeCell ref="P48:U4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N16"/>
  <sheetViews>
    <sheetView zoomScale="90" zoomScaleNormal="90" workbookViewId="0">
      <selection activeCell="J14" sqref="J14"/>
    </sheetView>
  </sheetViews>
  <sheetFormatPr defaultColWidth="9.21875" defaultRowHeight="24.6" x14ac:dyDescent="0.7"/>
  <cols>
    <col min="1" max="1" width="9.21875" style="11"/>
    <col min="2" max="3" width="13.77734375" style="12" customWidth="1"/>
    <col min="4" max="4" width="16.21875" style="12" customWidth="1"/>
    <col min="5" max="5" width="19.77734375" style="12" customWidth="1"/>
    <col min="6" max="6" width="7.77734375" style="11" customWidth="1"/>
    <col min="7" max="10" width="9.21875" style="11" customWidth="1"/>
    <col min="11" max="16384" width="9.21875" style="11"/>
  </cols>
  <sheetData>
    <row r="1" spans="2:14" x14ac:dyDescent="0.7">
      <c r="B1" s="67" t="s">
        <v>19</v>
      </c>
      <c r="C1" s="59" t="s">
        <v>69</v>
      </c>
      <c r="D1" s="69" t="s">
        <v>105</v>
      </c>
      <c r="E1" s="37"/>
    </row>
    <row r="2" spans="2:14" x14ac:dyDescent="0.7">
      <c r="B2" s="13">
        <v>1.1000000000000001</v>
      </c>
      <c r="C2" s="75">
        <v>3</v>
      </c>
      <c r="D2" s="76">
        <v>3.56</v>
      </c>
      <c r="E2" s="71"/>
      <c r="F2" s="137" t="s">
        <v>69</v>
      </c>
      <c r="G2" s="137"/>
      <c r="I2" s="138" t="s">
        <v>105</v>
      </c>
      <c r="J2" s="138"/>
    </row>
    <row r="3" spans="2:14" x14ac:dyDescent="0.7">
      <c r="B3" s="13">
        <v>1.2</v>
      </c>
      <c r="C3" s="68">
        <v>4.0199999999999996</v>
      </c>
      <c r="D3" s="70">
        <v>4.17</v>
      </c>
      <c r="E3" s="72"/>
      <c r="F3" s="13">
        <v>1</v>
      </c>
      <c r="G3" s="171">
        <f>AVERAGE(C2:C7)</f>
        <v>3.67</v>
      </c>
      <c r="H3" s="12"/>
      <c r="I3" s="13">
        <v>1</v>
      </c>
      <c r="J3" s="173">
        <f>AVERAGE(D2:D7)</f>
        <v>4.0583333333333336</v>
      </c>
      <c r="M3" s="36"/>
      <c r="N3" s="36"/>
    </row>
    <row r="4" spans="2:14" x14ac:dyDescent="0.7">
      <c r="B4" s="13">
        <v>1.3</v>
      </c>
      <c r="C4" s="68">
        <v>0</v>
      </c>
      <c r="D4" s="70">
        <v>1.62</v>
      </c>
      <c r="F4" s="13">
        <v>2</v>
      </c>
      <c r="G4" s="171">
        <f>AVERAGE(C8:C10)</f>
        <v>4.5233333333333334</v>
      </c>
      <c r="H4" s="12"/>
      <c r="I4" s="13">
        <v>2</v>
      </c>
      <c r="J4" s="173">
        <f>AVERAGE(D8:D10)</f>
        <v>3.9899999999999998</v>
      </c>
      <c r="M4" s="36"/>
      <c r="N4" s="36"/>
    </row>
    <row r="5" spans="2:14" x14ac:dyDescent="0.7">
      <c r="B5" s="13">
        <v>1.4</v>
      </c>
      <c r="C5" s="68">
        <v>5</v>
      </c>
      <c r="D5" s="74">
        <v>5</v>
      </c>
      <c r="E5" s="72"/>
      <c r="F5" s="13">
        <v>3</v>
      </c>
      <c r="G5" s="171">
        <f>C11</f>
        <v>5</v>
      </c>
      <c r="H5" s="12"/>
      <c r="I5" s="13">
        <v>3</v>
      </c>
      <c r="J5" s="173">
        <f>D11</f>
        <v>5</v>
      </c>
      <c r="M5" s="36"/>
      <c r="N5" s="36"/>
    </row>
    <row r="6" spans="2:14" x14ac:dyDescent="0.7">
      <c r="B6" s="13">
        <v>1.5</v>
      </c>
      <c r="C6" s="68">
        <v>5</v>
      </c>
      <c r="D6" s="70">
        <v>5</v>
      </c>
      <c r="E6" s="72"/>
      <c r="F6" s="13">
        <v>4</v>
      </c>
      <c r="G6" s="171">
        <f>C12</f>
        <v>5</v>
      </c>
      <c r="H6" s="12"/>
      <c r="I6" s="13">
        <v>4</v>
      </c>
      <c r="J6" s="173">
        <f>D12</f>
        <v>5</v>
      </c>
      <c r="M6" s="36"/>
      <c r="N6" s="36"/>
    </row>
    <row r="7" spans="2:14" x14ac:dyDescent="0.7">
      <c r="B7" s="13">
        <v>1.6</v>
      </c>
      <c r="C7" s="68">
        <v>5</v>
      </c>
      <c r="D7" s="74">
        <v>5</v>
      </c>
      <c r="E7" s="72"/>
      <c r="F7" s="13">
        <v>5</v>
      </c>
      <c r="G7" s="171">
        <f>AVERAGE(C13:C14)</f>
        <v>5</v>
      </c>
      <c r="H7" s="12"/>
      <c r="I7" s="13">
        <v>5</v>
      </c>
      <c r="J7" s="173">
        <f>AVERAGE(D13:D14)</f>
        <v>4.5</v>
      </c>
      <c r="M7" s="36"/>
      <c r="N7" s="36"/>
    </row>
    <row r="8" spans="2:14" x14ac:dyDescent="0.7">
      <c r="B8" s="13">
        <v>2.1</v>
      </c>
      <c r="C8" s="68">
        <v>5</v>
      </c>
      <c r="D8" s="74">
        <v>5</v>
      </c>
      <c r="E8" s="72"/>
      <c r="F8" s="12"/>
      <c r="G8" s="172">
        <f>AVERAGE(C2:C14)</f>
        <v>4.2761538461538455</v>
      </c>
      <c r="J8" s="174">
        <f>AVERAGE(D2:D14)</f>
        <v>4.2553846153846155</v>
      </c>
    </row>
    <row r="9" spans="2:14" x14ac:dyDescent="0.7">
      <c r="B9" s="13">
        <v>2.2000000000000002</v>
      </c>
      <c r="C9" s="68">
        <v>5</v>
      </c>
      <c r="D9" s="74">
        <v>1.97</v>
      </c>
      <c r="E9" s="72"/>
      <c r="F9" s="12"/>
    </row>
    <row r="10" spans="2:14" x14ac:dyDescent="0.7">
      <c r="B10" s="13">
        <v>2.2999999999999998</v>
      </c>
      <c r="C10" s="68">
        <v>3.57</v>
      </c>
      <c r="D10" s="74">
        <v>5</v>
      </c>
      <c r="E10" s="72"/>
      <c r="F10" s="36"/>
      <c r="M10" s="36"/>
    </row>
    <row r="11" spans="2:14" x14ac:dyDescent="0.7">
      <c r="B11" s="13">
        <v>3.1</v>
      </c>
      <c r="C11" s="68">
        <v>5</v>
      </c>
      <c r="D11" s="74">
        <v>5</v>
      </c>
      <c r="E11" s="72"/>
      <c r="F11" s="12"/>
    </row>
    <row r="12" spans="2:14" x14ac:dyDescent="0.7">
      <c r="B12" s="13">
        <v>4.0999999999999996</v>
      </c>
      <c r="C12" s="68">
        <v>5</v>
      </c>
      <c r="D12" s="74">
        <v>5</v>
      </c>
      <c r="E12" s="72"/>
      <c r="F12" s="36"/>
      <c r="G12" s="36"/>
    </row>
    <row r="13" spans="2:14" x14ac:dyDescent="0.7">
      <c r="B13" s="13">
        <v>5.0999999999999996</v>
      </c>
      <c r="C13" s="68">
        <v>5</v>
      </c>
      <c r="D13" s="74">
        <v>4</v>
      </c>
      <c r="E13" s="72"/>
      <c r="F13" s="12"/>
    </row>
    <row r="14" spans="2:14" x14ac:dyDescent="0.7">
      <c r="B14" s="13">
        <v>5.2</v>
      </c>
      <c r="C14" s="68">
        <v>5</v>
      </c>
      <c r="D14" s="74">
        <v>5</v>
      </c>
      <c r="E14" s="72"/>
      <c r="F14" s="12"/>
    </row>
    <row r="15" spans="2:14" x14ac:dyDescent="0.7">
      <c r="B15" s="67" t="s">
        <v>20</v>
      </c>
      <c r="C15" s="169">
        <f>AVERAGE(C2:C14)</f>
        <v>4.2761538461538455</v>
      </c>
      <c r="D15" s="170">
        <f>AVERAGE(D2:D14)</f>
        <v>4.2553846153846155</v>
      </c>
      <c r="E15" s="73"/>
    </row>
    <row r="16" spans="2:14" x14ac:dyDescent="0.7">
      <c r="B16"/>
      <c r="C16"/>
      <c r="D16"/>
    </row>
  </sheetData>
  <mergeCells count="2">
    <mergeCell ref="F2:G2"/>
    <mergeCell ref="I2:J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L21"/>
  <sheetViews>
    <sheetView tabSelected="1" topLeftCell="A4" zoomScale="80" zoomScaleNormal="80" workbookViewId="0">
      <selection activeCell="G16" sqref="G16:L16"/>
    </sheetView>
  </sheetViews>
  <sheetFormatPr defaultColWidth="9.21875" defaultRowHeight="24.6" x14ac:dyDescent="0.7"/>
  <cols>
    <col min="1" max="1" width="2.77734375" style="14" customWidth="1"/>
    <col min="2" max="2" width="14.5546875" style="15" customWidth="1"/>
    <col min="3" max="3" width="8.77734375" style="15" customWidth="1"/>
    <col min="4" max="4" width="18.77734375" style="16" customWidth="1"/>
    <col min="5" max="5" width="21.44140625" style="16" customWidth="1"/>
    <col min="6" max="6" width="18.77734375" style="16" customWidth="1"/>
    <col min="7" max="7" width="18.77734375" style="15" customWidth="1"/>
    <col min="8" max="8" width="37.77734375" style="14" customWidth="1"/>
    <col min="9" max="16384" width="9.21875" style="14"/>
  </cols>
  <sheetData>
    <row r="2" spans="2:12" x14ac:dyDescent="0.7">
      <c r="B2" s="142" t="s">
        <v>121</v>
      </c>
      <c r="C2" s="142"/>
      <c r="D2" s="142"/>
      <c r="E2" s="142"/>
      <c r="F2" s="142"/>
      <c r="G2" s="142"/>
      <c r="H2" s="142"/>
    </row>
    <row r="4" spans="2:12" ht="32.25" customHeight="1" x14ac:dyDescent="0.7">
      <c r="B4" s="143" t="s">
        <v>18</v>
      </c>
      <c r="C4" s="94" t="s">
        <v>17</v>
      </c>
      <c r="D4" s="143" t="s">
        <v>16</v>
      </c>
      <c r="E4" s="143" t="s">
        <v>15</v>
      </c>
      <c r="F4" s="143" t="s">
        <v>14</v>
      </c>
      <c r="G4" s="94" t="s">
        <v>13</v>
      </c>
      <c r="H4" s="145" t="s">
        <v>12</v>
      </c>
    </row>
    <row r="5" spans="2:12" ht="32.25" customHeight="1" x14ac:dyDescent="0.7">
      <c r="B5" s="144"/>
      <c r="C5" s="96" t="s">
        <v>11</v>
      </c>
      <c r="D5" s="149"/>
      <c r="E5" s="149"/>
      <c r="F5" s="149"/>
      <c r="G5" s="96" t="s">
        <v>10</v>
      </c>
      <c r="H5" s="146"/>
    </row>
    <row r="6" spans="2:12" ht="24" customHeight="1" x14ac:dyDescent="0.7">
      <c r="B6" s="64">
        <v>1</v>
      </c>
      <c r="C6" s="175">
        <v>6</v>
      </c>
      <c r="D6" s="176">
        <f>AVERAGE('(กรอก)ราย ตบช.'!D3:D5)</f>
        <v>3.5966666666666662</v>
      </c>
      <c r="E6" s="176">
        <f>AVERAGE('(กรอก)ราย ตบช.'!D6:D7)</f>
        <v>5</v>
      </c>
      <c r="F6" s="176">
        <f>'(กรอก)ราย ตบช.'!D2</f>
        <v>3.56</v>
      </c>
      <c r="G6" s="177">
        <f>AVERAGE('(กรอก)ราย ตบช.'!D2:D7)</f>
        <v>4.0583333333333336</v>
      </c>
      <c r="H6" s="63" t="str">
        <f>IF(G6&gt;=4.51,E19,IF(G6&gt;=3.51,E18,IF(G6&gt;=2.51,E17,IF(G6&gt;=1.51,E16,IF(G6&gt;=0,E15)))))</f>
        <v>การดำเนินงานระดับดี</v>
      </c>
    </row>
    <row r="7" spans="2:12" ht="24" customHeight="1" x14ac:dyDescent="0.7">
      <c r="B7" s="64">
        <v>2</v>
      </c>
      <c r="C7" s="64">
        <v>3</v>
      </c>
      <c r="D7" s="176">
        <f>'(กรอก)ราย ตบช.'!D9</f>
        <v>1.97</v>
      </c>
      <c r="E7" s="176">
        <f>'(กรอก)ราย ตบช.'!D8</f>
        <v>5</v>
      </c>
      <c r="F7" s="176">
        <f>'(กรอก)ราย ตบช.'!D10</f>
        <v>5</v>
      </c>
      <c r="G7" s="176">
        <f>AVERAGE('(กรอก)ราย ตบช.'!D8:D10)</f>
        <v>3.9899999999999998</v>
      </c>
      <c r="H7" s="64" t="str">
        <f>IF(G7&gt;=4.51,E19,IF(G7&gt;=3.51,E18,IF(G7&gt;=2.51,E17,IF(G7&gt;=1.51,E16,IF(G7&gt;=0,E15)))))</f>
        <v>การดำเนินงานระดับดี</v>
      </c>
    </row>
    <row r="8" spans="2:12" ht="24" customHeight="1" x14ac:dyDescent="0.7">
      <c r="B8" s="64">
        <v>3</v>
      </c>
      <c r="C8" s="64">
        <v>1</v>
      </c>
      <c r="D8" s="176" t="s">
        <v>9</v>
      </c>
      <c r="E8" s="176">
        <f>'(กรอก)ราย ตบช.'!D11</f>
        <v>5</v>
      </c>
      <c r="F8" s="178" t="s">
        <v>9</v>
      </c>
      <c r="G8" s="176">
        <f>'(กรอก)ราย ตบช.'!D11</f>
        <v>5</v>
      </c>
      <c r="H8" s="64" t="str">
        <f>IF(G8&gt;=4.51,E19,IF(G8&gt;=3.51,E18,IF(G8&gt;=2.51,E17,IF(G8&gt;=1.51,E16,IF(G8&gt;=0,E15)))))</f>
        <v>การดำเนินงานระดับดีมาก</v>
      </c>
    </row>
    <row r="9" spans="2:12" ht="24" customHeight="1" x14ac:dyDescent="0.7">
      <c r="B9" s="64">
        <v>4</v>
      </c>
      <c r="C9" s="64">
        <v>1</v>
      </c>
      <c r="D9" s="176" t="s">
        <v>9</v>
      </c>
      <c r="E9" s="176">
        <f>'(กรอก)ราย ตบช.'!D12</f>
        <v>5</v>
      </c>
      <c r="F9" s="178" t="s">
        <v>9</v>
      </c>
      <c r="G9" s="176">
        <f>'(กรอก)ราย ตบช.'!D12</f>
        <v>5</v>
      </c>
      <c r="H9" s="64" t="str">
        <f>IF(G9&gt;=4.51,E19,IF(G9&gt;=3.51,E18,IF(G9&gt;=2.51,E17,IF(G9&gt;=1.51,E16,IF(G9&gt;=0,E15)))))</f>
        <v>การดำเนินงานระดับดีมาก</v>
      </c>
    </row>
    <row r="10" spans="2:12" ht="24" customHeight="1" x14ac:dyDescent="0.7">
      <c r="B10" s="64">
        <v>5</v>
      </c>
      <c r="C10" s="64">
        <v>2</v>
      </c>
      <c r="D10" s="178" t="s">
        <v>9</v>
      </c>
      <c r="E10" s="176">
        <f>AVERAGE('(กรอก)ราย ตบช.'!D13:D14)</f>
        <v>4.5</v>
      </c>
      <c r="F10" s="178" t="s">
        <v>9</v>
      </c>
      <c r="G10" s="176">
        <f>AVERAGE('(กรอก)ราย ตบช.'!D13:D14)</f>
        <v>4.5</v>
      </c>
      <c r="H10" s="64" t="str">
        <f>IF(G10&gt;=4.51,E19,IF(G10&gt;=3.51,E18,IF(G10&gt;=2.51,E17,IF(G10&gt;=1.51,E16,IF(G10&gt;=0,E15)))))</f>
        <v>การดำเนินงานระดับดี</v>
      </c>
    </row>
    <row r="11" spans="2:12" ht="39" customHeight="1" x14ac:dyDescent="0.7">
      <c r="B11" s="147" t="s">
        <v>12</v>
      </c>
      <c r="C11" s="148"/>
      <c r="D11" s="65">
        <f>AVERAGE('(กรอก)ราย ตบช.'!D3,'(กรอก)ราย ตบช.'!D4,'(กรอก)ราย ตบช.'!D5,'(กรอก)ราย ตบช.'!D9)</f>
        <v>3.19</v>
      </c>
      <c r="E11" s="65">
        <f>AVERAGE('(กรอก)ราย ตบช.'!D6,'(กรอก)ราย ตบช.'!D7,'(กรอก)ราย ตบช.'!D8,'(กรอก)ราย ตบช.'!D11,'(กรอก)ราย ตบช.'!D12,'(กรอก)ราย ตบช.'!D13,'(กรอก)ราย ตบช.'!D14)</f>
        <v>4.8571428571428568</v>
      </c>
      <c r="F11" s="65">
        <f>AVERAGE('(กรอก)ราย ตบช.'!D2,'(กรอก)ราย ตบช.'!D10)</f>
        <v>4.28</v>
      </c>
      <c r="G11" s="181">
        <f>AVERAGE('(กรอก)ราย ตบช.'!D2:D14)</f>
        <v>4.2553846153846155</v>
      </c>
      <c r="H11" s="95" t="str">
        <f>IF(G11&gt;=4.51,E19,IF(G11&gt;=3.51,E18,IF(G11&gt;=2.51,E17,IF(G11&gt;=1.51,E16,IF(G11&gt;=0,E15)))))</f>
        <v>การดำเนินงานระดับดี</v>
      </c>
    </row>
    <row r="12" spans="2:12" s="17" customFormat="1" ht="54.6" customHeight="1" x14ac:dyDescent="0.6">
      <c r="B12" s="147" t="s">
        <v>130</v>
      </c>
      <c r="C12" s="148"/>
      <c r="D12" s="179" t="str">
        <f>IF(D11&gt;=4.51,E19,IF(D11&gt;=3.51,E18,IF(D11&gt;=2.51,E17,IF(D11&gt;=1.51,E16,IF(D11&gt;=0,E15)))))</f>
        <v>การดำเนินงานระดับพอใช้</v>
      </c>
      <c r="E12" s="179" t="str">
        <f>IF(E11&gt;=4.51,E19,IF(E11&gt;=3.51,E18,IF(E11&gt;=2.51,E17,IF(E11&gt;=1.51,E16,IF(E11&gt;=0,E15)))))</f>
        <v>การดำเนินงานระดับดีมาก</v>
      </c>
      <c r="F12" s="179" t="str">
        <f>IF(F11&gt;=4.51,E19,IF(F11&gt;=3.51,E18,IF(F11&gt;=2.51,E17,IF(F11&gt;=1.51,E16,IF(F11&gt;=0,E15)))))</f>
        <v>การดำเนินงานระดับดี</v>
      </c>
      <c r="G12" s="180"/>
      <c r="H12" s="182"/>
    </row>
    <row r="13" spans="2:12" x14ac:dyDescent="0.7">
      <c r="B13" s="139" t="s">
        <v>62</v>
      </c>
      <c r="C13" s="139"/>
      <c r="D13" s="139"/>
      <c r="E13" s="139"/>
      <c r="F13" s="139"/>
      <c r="G13" s="139"/>
      <c r="H13" s="139"/>
    </row>
    <row r="14" spans="2:12" x14ac:dyDescent="0.7">
      <c r="B14" s="35"/>
      <c r="C14" s="35"/>
      <c r="D14" s="35"/>
      <c r="E14" s="35"/>
      <c r="F14" s="35"/>
      <c r="G14" s="35"/>
      <c r="H14" s="35"/>
    </row>
    <row r="15" spans="2:12" x14ac:dyDescent="0.7">
      <c r="B15" s="37" t="s">
        <v>8</v>
      </c>
      <c r="C15" s="14"/>
      <c r="D15" s="66" t="s">
        <v>95</v>
      </c>
      <c r="E15" s="141" t="s">
        <v>100</v>
      </c>
      <c r="F15" s="141"/>
      <c r="G15" s="140"/>
      <c r="H15" s="140"/>
      <c r="I15" s="140"/>
      <c r="J15" s="140"/>
      <c r="K15" s="140"/>
      <c r="L15" s="140"/>
    </row>
    <row r="16" spans="2:12" x14ac:dyDescent="0.7">
      <c r="C16" s="14"/>
      <c r="D16" s="66" t="s">
        <v>96</v>
      </c>
      <c r="E16" s="141" t="s">
        <v>101</v>
      </c>
      <c r="F16" s="141"/>
      <c r="G16" s="140"/>
      <c r="H16" s="140"/>
      <c r="I16" s="140"/>
      <c r="J16" s="140"/>
      <c r="K16" s="140"/>
      <c r="L16" s="140"/>
    </row>
    <row r="17" spans="2:12" x14ac:dyDescent="0.7">
      <c r="C17" s="14"/>
      <c r="D17" s="66" t="s">
        <v>97</v>
      </c>
      <c r="E17" s="141" t="s">
        <v>102</v>
      </c>
      <c r="F17" s="141"/>
      <c r="G17" s="140"/>
      <c r="H17" s="140"/>
      <c r="I17" s="140"/>
      <c r="J17" s="140"/>
      <c r="K17" s="140"/>
      <c r="L17" s="140"/>
    </row>
    <row r="18" spans="2:12" x14ac:dyDescent="0.7">
      <c r="C18" s="14"/>
      <c r="D18" s="66" t="s">
        <v>98</v>
      </c>
      <c r="E18" s="141" t="s">
        <v>103</v>
      </c>
      <c r="F18" s="141"/>
      <c r="G18" s="140"/>
      <c r="H18" s="140"/>
      <c r="I18" s="140"/>
      <c r="J18" s="140"/>
      <c r="K18" s="140"/>
      <c r="L18" s="140"/>
    </row>
    <row r="19" spans="2:12" x14ac:dyDescent="0.7">
      <c r="C19" s="14"/>
      <c r="D19" s="66" t="s">
        <v>99</v>
      </c>
      <c r="E19" s="141" t="s">
        <v>104</v>
      </c>
      <c r="F19" s="141"/>
      <c r="G19" s="140"/>
      <c r="H19" s="140"/>
      <c r="I19" s="140"/>
      <c r="J19" s="140"/>
      <c r="K19" s="140"/>
      <c r="L19" s="140"/>
    </row>
    <row r="21" spans="2:12" x14ac:dyDescent="0.7">
      <c r="B21" s="37"/>
    </row>
  </sheetData>
  <mergeCells count="19">
    <mergeCell ref="B2:H2"/>
    <mergeCell ref="B4:B5"/>
    <mergeCell ref="H4:H5"/>
    <mergeCell ref="B12:C12"/>
    <mergeCell ref="D4:D5"/>
    <mergeCell ref="E4:E5"/>
    <mergeCell ref="F4:F5"/>
    <mergeCell ref="B11:C11"/>
    <mergeCell ref="G19:L19"/>
    <mergeCell ref="E15:F15"/>
    <mergeCell ref="E16:F16"/>
    <mergeCell ref="E17:F17"/>
    <mergeCell ref="E18:F18"/>
    <mergeCell ref="E19:F19"/>
    <mergeCell ref="B13:H13"/>
    <mergeCell ref="G15:L15"/>
    <mergeCell ref="G16:L16"/>
    <mergeCell ref="G17:L17"/>
    <mergeCell ref="G18:L1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FTES66</vt:lpstr>
      <vt:lpstr>ตบช.เชิงปริมาณ (คณะ)</vt:lpstr>
      <vt:lpstr>(กรอก)ราย ตบช.</vt:lpstr>
      <vt:lpstr> สรุปคะแนน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MSATER-EN7</dc:creator>
  <cp:lastModifiedBy>QA2</cp:lastModifiedBy>
  <dcterms:created xsi:type="dcterms:W3CDTF">2015-07-06T04:22:14Z</dcterms:created>
  <dcterms:modified xsi:type="dcterms:W3CDTF">2024-05-13T04:23:00Z</dcterms:modified>
</cp:coreProperties>
</file>