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[1] QA\[QA] 68\[1] ระดับหลักสูตร\[2] ตารางคำนวณ\"/>
    </mc:Choice>
  </mc:AlternateContent>
  <xr:revisionPtr revIDLastSave="0" documentId="13_ncr:1_{FD343C27-4B83-47CF-974B-21E77709ADA6}" xr6:coauthVersionLast="47" xr6:coauthVersionMax="47" xr10:uidLastSave="{00000000-0000-0000-0000-000000000000}"/>
  <bookViews>
    <workbookView xWindow="-108" yWindow="-108" windowWidth="23256" windowHeight="12456" tabRatio="721" firstSheet="12" activeTab="14" xr2:uid="{00000000-000D-0000-FFFF-FFFF00000000}"/>
  </bookViews>
  <sheets>
    <sheet name="ตบช.เชิงปริมาณ" sheetId="1" r:id="rId1"/>
    <sheet name="ตัวบ่งชี้ 2.1 เกณฑ์ 58" sheetId="19" r:id="rId2"/>
    <sheet name="ตัวบ่งชี้ 2.1 เกณฑ์ 65" sheetId="26" r:id="rId3"/>
    <sheet name="อัตราการเปลี่ยนแปลง (ตรี 4 ปี)" sheetId="5" r:id="rId4"/>
    <sheet name="ตัวบ่งชี้ 3.3 (ตรี 4 ปี)" sheetId="6" r:id="rId5"/>
    <sheet name="อัตราเปลี่ยนแปลง (ตรี 5 ปี)" sheetId="18" r:id="rId6"/>
    <sheet name="ตัวบ่งชี้ 3.3 (ตรี 5 ปี)" sheetId="9" r:id="rId7"/>
    <sheet name="อัตราเปลี่ยนแปลง (ตรี 6 ปี)" sheetId="17" r:id="rId8"/>
    <sheet name="ตัวบ่งชี้ 3.3 (ตรี 6 ปี)" sheetId="10" r:id="rId9"/>
    <sheet name="อัตราการเปลี่ยนแปลง (โท 2 ปี)" sheetId="13" r:id="rId10"/>
    <sheet name="ตัวบ่งชี้ 3.3 (โท 2 ปี)" sheetId="8" r:id="rId11"/>
    <sheet name="อัตราการเปลี่ยนแปลง (เอก 3 ปี)" sheetId="14" r:id="rId12"/>
    <sheet name="ตัวบ่งชี้ 3.3 (เอก 3 ปี)" sheetId="12" r:id="rId13"/>
    <sheet name="สรุปคะแนนราย ตบช.(ตรี-โท)" sheetId="15" r:id="rId14"/>
    <sheet name="วิเคราะห์ IPO (ตรี-โท)" sheetId="21" r:id="rId15"/>
    <sheet name="สรุปคะแนนราย ตบช.(เอก)" sheetId="20" r:id="rId16"/>
    <sheet name="วิเคราะห์ IPO (เอก)" sheetId="25" r:id="rId17"/>
  </sheets>
  <definedNames>
    <definedName name="_Toc124844981" localSheetId="2">'ตัวบ่งชี้ 2.1 เกณฑ์ 65'!$A$1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26" l="1"/>
  <c r="C18" i="26" s="1"/>
  <c r="C11" i="26"/>
  <c r="C4" i="26"/>
  <c r="J3" i="15"/>
  <c r="C9" i="15"/>
  <c r="C16" i="15"/>
  <c r="D16" i="15"/>
  <c r="B8" i="12"/>
  <c r="I8" i="12" s="1"/>
  <c r="B7" i="12"/>
  <c r="I7" i="12" s="1"/>
  <c r="B6" i="12"/>
  <c r="B5" i="12"/>
  <c r="I5" i="12" s="1"/>
  <c r="B4" i="12"/>
  <c r="I4" i="12" s="1"/>
  <c r="B7" i="8"/>
  <c r="G7" i="8" s="1"/>
  <c r="B6" i="8"/>
  <c r="G6" i="8" s="1"/>
  <c r="B5" i="8"/>
  <c r="F5" i="8" s="1"/>
  <c r="B4" i="8"/>
  <c r="B11" i="10"/>
  <c r="G13" i="10" s="1"/>
  <c r="B10" i="10"/>
  <c r="B9" i="10"/>
  <c r="B8" i="10"/>
  <c r="B7" i="10"/>
  <c r="F7" i="10" s="1"/>
  <c r="B6" i="10"/>
  <c r="G6" i="10" s="1"/>
  <c r="B5" i="10"/>
  <c r="F5" i="10" s="1"/>
  <c r="B4" i="10"/>
  <c r="B10" i="9"/>
  <c r="G10" i="9" s="1"/>
  <c r="B9" i="9"/>
  <c r="F9" i="9" s="1"/>
  <c r="B8" i="9"/>
  <c r="F8" i="9" s="1"/>
  <c r="B7" i="9"/>
  <c r="I7" i="9" s="1"/>
  <c r="B6" i="9"/>
  <c r="F6" i="9" s="1"/>
  <c r="B5" i="9"/>
  <c r="B4" i="9"/>
  <c r="G12" i="9"/>
  <c r="B9" i="6"/>
  <c r="G9" i="6" s="1"/>
  <c r="B8" i="6"/>
  <c r="I8" i="6" s="1"/>
  <c r="B7" i="6"/>
  <c r="G7" i="6" s="1"/>
  <c r="I6" i="6"/>
  <c r="I4" i="6"/>
  <c r="K19" i="14"/>
  <c r="E19" i="14"/>
  <c r="I17" i="14"/>
  <c r="E17" i="14"/>
  <c r="G15" i="13"/>
  <c r="F25" i="18"/>
  <c r="H27" i="18"/>
  <c r="H21" i="18"/>
  <c r="F21" i="18"/>
  <c r="J25" i="18"/>
  <c r="D45" i="19"/>
  <c r="E19" i="5"/>
  <c r="E4" i="19"/>
  <c r="C104" i="1"/>
  <c r="C105" i="1" s="1"/>
  <c r="C93" i="1"/>
  <c r="F80" i="1"/>
  <c r="G80" i="1"/>
  <c r="H80" i="1"/>
  <c r="I80" i="1"/>
  <c r="J80" i="1"/>
  <c r="K80" i="1"/>
  <c r="L80" i="1"/>
  <c r="M80" i="1"/>
  <c r="N80" i="1"/>
  <c r="O80" i="1"/>
  <c r="K81" i="1"/>
  <c r="C76" i="1"/>
  <c r="C78" i="1" s="1"/>
  <c r="C79" i="1" s="1"/>
  <c r="C68" i="1"/>
  <c r="C69" i="1"/>
  <c r="C70" i="1"/>
  <c r="C56" i="1"/>
  <c r="C57" i="1"/>
  <c r="E36" i="1"/>
  <c r="F36" i="1"/>
  <c r="K37" i="1" s="1"/>
  <c r="C33" i="1" s="1"/>
  <c r="C35" i="1" s="1"/>
  <c r="C36" i="1" s="1"/>
  <c r="G36" i="1"/>
  <c r="H36" i="1"/>
  <c r="I36" i="1"/>
  <c r="J36" i="1"/>
  <c r="K36" i="1"/>
  <c r="L36" i="1"/>
  <c r="M36" i="1"/>
  <c r="N36" i="1"/>
  <c r="O36" i="1"/>
  <c r="D21" i="1"/>
  <c r="D17" i="1"/>
  <c r="C10" i="1"/>
  <c r="F47" i="1"/>
  <c r="K48" i="1" s="1"/>
  <c r="C44" i="1" s="1"/>
  <c r="C46" i="1" s="1"/>
  <c r="C47" i="1" s="1"/>
  <c r="G47" i="1"/>
  <c r="H47" i="1"/>
  <c r="I47" i="1"/>
  <c r="J47" i="1"/>
  <c r="K47" i="1"/>
  <c r="L47" i="1"/>
  <c r="M47" i="1"/>
  <c r="N47" i="1"/>
  <c r="O47" i="1"/>
  <c r="C26" i="1"/>
  <c r="C27" i="1"/>
  <c r="L3" i="20"/>
  <c r="G7" i="25" s="1"/>
  <c r="L4" i="20"/>
  <c r="G8" i="25" s="1"/>
  <c r="D9" i="20"/>
  <c r="D12" i="25" s="1"/>
  <c r="D13" i="25" s="1"/>
  <c r="L5" i="20"/>
  <c r="G9" i="25" s="1"/>
  <c r="L6" i="20"/>
  <c r="G10" i="25" s="1"/>
  <c r="L7" i="20"/>
  <c r="G11" i="25"/>
  <c r="H11" i="25" s="1"/>
  <c r="H26" i="25" s="1"/>
  <c r="K7" i="15"/>
  <c r="G11" i="21"/>
  <c r="F26" i="21" s="1"/>
  <c r="H11" i="21"/>
  <c r="H26" i="21" s="1"/>
  <c r="K6" i="15"/>
  <c r="G10" i="21" s="1"/>
  <c r="D9" i="15"/>
  <c r="K5" i="15"/>
  <c r="G9" i="21"/>
  <c r="F24" i="21" s="1"/>
  <c r="H9" i="21"/>
  <c r="H24" i="21"/>
  <c r="K4" i="15"/>
  <c r="G8" i="21"/>
  <c r="H8" i="21" s="1"/>
  <c r="H23" i="21" s="1"/>
  <c r="K3" i="15"/>
  <c r="G7" i="21" s="1"/>
  <c r="G12" i="21"/>
  <c r="H12" i="21" s="1"/>
  <c r="F12" i="21"/>
  <c r="F13" i="21" s="1"/>
  <c r="E12" i="21"/>
  <c r="D12" i="21"/>
  <c r="D13" i="21" s="1"/>
  <c r="F12" i="25"/>
  <c r="F13" i="25"/>
  <c r="E12" i="25"/>
  <c r="E13" i="25"/>
  <c r="E11" i="25"/>
  <c r="E10" i="25"/>
  <c r="D10" i="25"/>
  <c r="D8" i="25"/>
  <c r="F7" i="25"/>
  <c r="K6" i="20"/>
  <c r="C9" i="20"/>
  <c r="C16" i="20" s="1"/>
  <c r="K5" i="20"/>
  <c r="K4" i="20"/>
  <c r="K3" i="20"/>
  <c r="K7" i="20"/>
  <c r="E13" i="21"/>
  <c r="E11" i="21"/>
  <c r="E10" i="21"/>
  <c r="D10" i="21"/>
  <c r="D9" i="21"/>
  <c r="D8" i="21"/>
  <c r="F7" i="21"/>
  <c r="J6" i="15"/>
  <c r="J5" i="15"/>
  <c r="J4" i="15"/>
  <c r="J7" i="15"/>
  <c r="G14" i="14"/>
  <c r="D14" i="14"/>
  <c r="E14" i="14"/>
  <c r="F14" i="14"/>
  <c r="C14" i="14"/>
  <c r="F12" i="13"/>
  <c r="D12" i="13"/>
  <c r="E12" i="13"/>
  <c r="C12" i="13"/>
  <c r="J20" i="17"/>
  <c r="D20" i="17"/>
  <c r="E20" i="17"/>
  <c r="F20" i="17"/>
  <c r="G20" i="17"/>
  <c r="H20" i="17"/>
  <c r="I20" i="17"/>
  <c r="C20" i="17"/>
  <c r="C16" i="5"/>
  <c r="D18" i="18"/>
  <c r="E18" i="18"/>
  <c r="F18" i="18"/>
  <c r="G18" i="18"/>
  <c r="H18" i="18"/>
  <c r="I18" i="18"/>
  <c r="C18" i="18"/>
  <c r="C8" i="1"/>
  <c r="D16" i="5"/>
  <c r="E16" i="5"/>
  <c r="F16" i="5"/>
  <c r="G16" i="5"/>
  <c r="H16" i="5"/>
  <c r="D6" i="5"/>
  <c r="E6" i="5"/>
  <c r="E42" i="19"/>
  <c r="E38" i="19"/>
  <c r="E34" i="19"/>
  <c r="D29" i="19"/>
  <c r="E25" i="19"/>
  <c r="E20" i="19"/>
  <c r="E15" i="19"/>
  <c r="E10" i="19"/>
  <c r="I16" i="18"/>
  <c r="I14" i="18"/>
  <c r="F23" i="18" s="1"/>
  <c r="H14" i="18"/>
  <c r="I12" i="18"/>
  <c r="H12" i="18"/>
  <c r="H23" i="18" s="1"/>
  <c r="G12" i="18"/>
  <c r="J21" i="18" s="1"/>
  <c r="I10" i="18"/>
  <c r="L27" i="18" s="1"/>
  <c r="H10" i="18"/>
  <c r="H25" i="18" s="1"/>
  <c r="G10" i="18"/>
  <c r="J23" i="18" s="1"/>
  <c r="F10" i="18"/>
  <c r="B9" i="18"/>
  <c r="B11" i="18" s="1"/>
  <c r="B13" i="18" s="1"/>
  <c r="B15" i="18" s="1"/>
  <c r="B17" i="18" s="1"/>
  <c r="I8" i="18"/>
  <c r="H8" i="18"/>
  <c r="G8" i="18"/>
  <c r="F8" i="18"/>
  <c r="E8" i="18"/>
  <c r="I6" i="18"/>
  <c r="H6" i="18"/>
  <c r="G6" i="18"/>
  <c r="F27" i="18" s="1"/>
  <c r="F6" i="18"/>
  <c r="E6" i="18"/>
  <c r="D6" i="18"/>
  <c r="E4" i="18"/>
  <c r="F4" i="18"/>
  <c r="G4" i="18" s="1"/>
  <c r="H4" i="18" s="1"/>
  <c r="I4" i="18" s="1"/>
  <c r="D6" i="17"/>
  <c r="E6" i="17"/>
  <c r="F6" i="17"/>
  <c r="E8" i="17"/>
  <c r="F8" i="17"/>
  <c r="F10" i="17"/>
  <c r="J6" i="17"/>
  <c r="I6" i="17"/>
  <c r="H6" i="17"/>
  <c r="G31" i="17" s="1"/>
  <c r="G6" i="17"/>
  <c r="J8" i="17"/>
  <c r="I8" i="17"/>
  <c r="I31" i="17"/>
  <c r="H8" i="17"/>
  <c r="M29" i="17" s="1"/>
  <c r="G8" i="17"/>
  <c r="J18" i="17"/>
  <c r="J16" i="17"/>
  <c r="M25" i="17" s="1"/>
  <c r="I16" i="17"/>
  <c r="I23" i="17"/>
  <c r="J14" i="17"/>
  <c r="M27" i="17" s="1"/>
  <c r="I14" i="17"/>
  <c r="I25" i="17"/>
  <c r="H14" i="17"/>
  <c r="K23" i="17"/>
  <c r="J12" i="17"/>
  <c r="K29" i="17"/>
  <c r="I12" i="17"/>
  <c r="I27" i="17" s="1"/>
  <c r="H12" i="17"/>
  <c r="K25" i="17"/>
  <c r="G12" i="17"/>
  <c r="B11" i="17"/>
  <c r="B13" i="17"/>
  <c r="B15" i="17" s="1"/>
  <c r="B17" i="17" s="1"/>
  <c r="B19" i="17" s="1"/>
  <c r="J10" i="17"/>
  <c r="M31" i="17" s="1"/>
  <c r="I10" i="17"/>
  <c r="I29" i="17"/>
  <c r="H10" i="17"/>
  <c r="K27" i="17"/>
  <c r="G10" i="17"/>
  <c r="F4" i="17"/>
  <c r="G4" i="17"/>
  <c r="H4" i="17"/>
  <c r="I4" i="17" s="1"/>
  <c r="J4" i="17" s="1"/>
  <c r="I6" i="12"/>
  <c r="G27" i="17"/>
  <c r="K31" i="17"/>
  <c r="M23" i="17"/>
  <c r="G23" i="17"/>
  <c r="G25" i="17"/>
  <c r="G8" i="14"/>
  <c r="G12" i="14"/>
  <c r="G10" i="14"/>
  <c r="F10" i="14"/>
  <c r="G17" i="14" s="1"/>
  <c r="F8" i="14"/>
  <c r="G19" i="14"/>
  <c r="E8" i="14"/>
  <c r="B7" i="14"/>
  <c r="B9" i="14" s="1"/>
  <c r="B11" i="14" s="1"/>
  <c r="B13" i="14" s="1"/>
  <c r="G6" i="14"/>
  <c r="F6" i="14"/>
  <c r="E6" i="14"/>
  <c r="I19" i="14"/>
  <c r="D6" i="14"/>
  <c r="D4" i="14"/>
  <c r="E4" i="14"/>
  <c r="F4" i="14"/>
  <c r="G4" i="14"/>
  <c r="K17" i="14"/>
  <c r="D4" i="13"/>
  <c r="E4" i="13"/>
  <c r="F4" i="13" s="1"/>
  <c r="D6" i="13"/>
  <c r="I15" i="13" s="1"/>
  <c r="E6" i="13"/>
  <c r="F6" i="13"/>
  <c r="B7" i="13"/>
  <c r="B9" i="13"/>
  <c r="B11" i="13" s="1"/>
  <c r="E8" i="13"/>
  <c r="F8" i="13"/>
  <c r="F10" i="13"/>
  <c r="K15" i="13" s="1"/>
  <c r="G6" i="12"/>
  <c r="F6" i="12"/>
  <c r="F5" i="12"/>
  <c r="G10" i="12"/>
  <c r="H9" i="12"/>
  <c r="E9" i="12"/>
  <c r="D9" i="12"/>
  <c r="C9" i="12"/>
  <c r="F5" i="6"/>
  <c r="F7" i="6"/>
  <c r="F9" i="6"/>
  <c r="G4" i="8"/>
  <c r="G10" i="10"/>
  <c r="G9" i="10"/>
  <c r="G9" i="9"/>
  <c r="G5" i="6"/>
  <c r="I10" i="10"/>
  <c r="F10" i="10"/>
  <c r="E12" i="10"/>
  <c r="D12" i="10"/>
  <c r="C12" i="10"/>
  <c r="I9" i="10"/>
  <c r="F9" i="10"/>
  <c r="G7" i="10"/>
  <c r="E11" i="9"/>
  <c r="D11" i="9"/>
  <c r="C11" i="9"/>
  <c r="G7" i="9"/>
  <c r="G4" i="9"/>
  <c r="F6" i="10"/>
  <c r="F4" i="10"/>
  <c r="G4" i="10"/>
  <c r="G11" i="10"/>
  <c r="F5" i="9"/>
  <c r="G5" i="9"/>
  <c r="F8" i="10"/>
  <c r="G8" i="10"/>
  <c r="I7" i="10"/>
  <c r="I8" i="10"/>
  <c r="I5" i="10"/>
  <c r="I4" i="10"/>
  <c r="F11" i="10"/>
  <c r="I5" i="9"/>
  <c r="F10" i="9"/>
  <c r="I4" i="9"/>
  <c r="F4" i="9"/>
  <c r="I8" i="9"/>
  <c r="I10" i="9"/>
  <c r="B7" i="5"/>
  <c r="B9" i="5"/>
  <c r="B11" i="5" s="1"/>
  <c r="B13" i="5" s="1"/>
  <c r="B15" i="5" s="1"/>
  <c r="D4" i="5"/>
  <c r="E4" i="5"/>
  <c r="F4" i="5" s="1"/>
  <c r="G4" i="5" s="1"/>
  <c r="H4" i="5" s="1"/>
  <c r="H12" i="10"/>
  <c r="I6" i="10"/>
  <c r="H11" i="9"/>
  <c r="E8" i="8"/>
  <c r="D8" i="8"/>
  <c r="C8" i="8"/>
  <c r="F4" i="8"/>
  <c r="I5" i="8"/>
  <c r="I4" i="8"/>
  <c r="I6" i="8"/>
  <c r="E10" i="6"/>
  <c r="D10" i="6"/>
  <c r="C10" i="6"/>
  <c r="H14" i="5"/>
  <c r="H12" i="5"/>
  <c r="G12" i="5"/>
  <c r="G19" i="5" s="1"/>
  <c r="H10" i="5"/>
  <c r="E23" i="5" s="1"/>
  <c r="G10" i="5"/>
  <c r="G21" i="5"/>
  <c r="F10" i="5"/>
  <c r="I19" i="5" s="1"/>
  <c r="H8" i="5"/>
  <c r="G8" i="5"/>
  <c r="G23" i="5" s="1"/>
  <c r="F8" i="5"/>
  <c r="I21" i="5" s="1"/>
  <c r="E8" i="5"/>
  <c r="H6" i="5"/>
  <c r="G6" i="5"/>
  <c r="F6" i="5"/>
  <c r="I23" i="5"/>
  <c r="E21" i="5"/>
  <c r="H8" i="8"/>
  <c r="I5" i="6"/>
  <c r="I9" i="6"/>
  <c r="H10" i="6"/>
  <c r="C92" i="1"/>
  <c r="K9" i="1"/>
  <c r="G11" i="6" l="1"/>
  <c r="G8" i="6"/>
  <c r="I7" i="6"/>
  <c r="K19" i="5"/>
  <c r="F22" i="25"/>
  <c r="H7" i="25"/>
  <c r="H22" i="25" s="1"/>
  <c r="H8" i="25"/>
  <c r="H23" i="25" s="1"/>
  <c r="F23" i="25"/>
  <c r="H10" i="21"/>
  <c r="H25" i="21" s="1"/>
  <c r="F25" i="21"/>
  <c r="F24" i="25"/>
  <c r="H9" i="25"/>
  <c r="H24" i="25" s="1"/>
  <c r="G8" i="8"/>
  <c r="F22" i="21"/>
  <c r="H7" i="21"/>
  <c r="H22" i="21" s="1"/>
  <c r="F25" i="25"/>
  <c r="H10" i="25"/>
  <c r="H25" i="25" s="1"/>
  <c r="B8" i="8"/>
  <c r="I8" i="8" s="1"/>
  <c r="I7" i="8"/>
  <c r="L21" i="18"/>
  <c r="F8" i="6"/>
  <c r="F7" i="12"/>
  <c r="G5" i="12"/>
  <c r="L25" i="18"/>
  <c r="G29" i="17"/>
  <c r="D9" i="25"/>
  <c r="F26" i="25"/>
  <c r="J27" i="18"/>
  <c r="F4" i="12"/>
  <c r="G4" i="12"/>
  <c r="G9" i="12" s="1"/>
  <c r="I6" i="9"/>
  <c r="F7" i="9"/>
  <c r="B11" i="9"/>
  <c r="I11" i="9" s="1"/>
  <c r="G7" i="12"/>
  <c r="F7" i="8"/>
  <c r="F8" i="12"/>
  <c r="K23" i="5"/>
  <c r="F4" i="6"/>
  <c r="G8" i="12"/>
  <c r="F23" i="21"/>
  <c r="I11" i="10"/>
  <c r="G6" i="9"/>
  <c r="G11" i="9" s="1"/>
  <c r="I9" i="9"/>
  <c r="G6" i="6"/>
  <c r="G5" i="8"/>
  <c r="G9" i="8"/>
  <c r="E15" i="13"/>
  <c r="B10" i="6"/>
  <c r="I10" i="6" s="1"/>
  <c r="B9" i="12"/>
  <c r="I9" i="12" s="1"/>
  <c r="L23" i="18"/>
  <c r="K21" i="5"/>
  <c r="G8" i="9"/>
  <c r="F6" i="6"/>
  <c r="G4" i="6"/>
  <c r="F6" i="8"/>
  <c r="B12" i="10"/>
  <c r="I12" i="10" s="1"/>
  <c r="D16" i="20"/>
  <c r="G12" i="25" s="1"/>
  <c r="H12" i="25" s="1"/>
  <c r="G5" i="10"/>
  <c r="G12" i="10" s="1"/>
  <c r="G10" i="6" l="1"/>
</calcChain>
</file>

<file path=xl/sharedStrings.xml><?xml version="1.0" encoding="utf-8"?>
<sst xmlns="http://schemas.openxmlformats.org/spreadsheetml/2006/main" count="661" uniqueCount="270">
  <si>
    <t xml:space="preserve">เกณฑ์การประเมิน : ใช้ค่าเฉลี่ยของคะแนนประเมินบัณฑิต (คะแนนเต็ม 5) </t>
  </si>
  <si>
    <t>ข้อมูลพื้นฐาน</t>
  </si>
  <si>
    <t>จำนวนยืนยัน</t>
  </si>
  <si>
    <t>1. จำนวนผู้สำเร็จการศึกษาในหลักสูตรทั้งหมด (คน)</t>
  </si>
  <si>
    <t>2. จำนวนผู้สำเร็จการศึกษาที่ได้รับการประเมินคุณภาพ</t>
  </si>
  <si>
    <t xml:space="preserve">3. ผลรวมค่าคะแนนที่ได้รับจากการประเมินบัณฑิต </t>
  </si>
  <si>
    <t xml:space="preserve">คะแนนการประเมินบัณฑิตตามกรอบมาตรฐานคุณวุฒิฯ  </t>
  </si>
  <si>
    <t>ตัวบ่งชี้ที่ 2.2 (ปริญญาตรี) ร้อยละของบัณฑิตปริญญาตรีที่ได้งานทำหรือประกอบอาชีพอิสระภายใน 1  ปี</t>
  </si>
  <si>
    <t>เกณฑ์การประเมิน : ใช้บัญญัติไตรยางศ์เทียบ กำหนดร้อยละ 100 เท่ากับ 5 คะแนน</t>
  </si>
  <si>
    <t>เทียบบัญญัติไตรยางศ์</t>
  </si>
  <si>
    <t>เกณฑ์การประเมิน : ใช้บัญญัติไตรยางศ์เทียบ กำหนดร้อยละ 40 เท่ากับ 5 คะแนน</t>
  </si>
  <si>
    <t>ผลงานทางวิชาการ (ชิ้น)</t>
  </si>
  <si>
    <t>งานสร้างสรรค์ (ชิ้น)</t>
  </si>
  <si>
    <t xml:space="preserve">จำนวนผู้สำเร็จการศึกษาระดับปริญญาโททั้งหมด  </t>
  </si>
  <si>
    <t xml:space="preserve">ร้อยละของผลรวมถ่วงน้ำหนักของผลงานที่ตีพิมพ์หรือเผยแพร่ </t>
  </si>
  <si>
    <t>ผลรวมถ่วงน้ำหนักของผลงาน</t>
  </si>
  <si>
    <t>เกณฑ์การประเมิน : ใช้บัญญัติไตรยางศ์เทียบ กำหนดร้อยละ 80 เท่ากับ 5 คะแนน</t>
  </si>
  <si>
    <t xml:space="preserve">จำนวนผู้สำเร็จการศึกษาระดับปริญญาเอกทั้งหมด  </t>
  </si>
  <si>
    <t>ตัวบ่งชี้ 4.2 คุณภาพอาจารย์</t>
  </si>
  <si>
    <t xml:space="preserve">หลักสูตรระดับปริญญาตรี  </t>
  </si>
  <si>
    <t>ร้อยละ 20 ขึ้นไป</t>
  </si>
  <si>
    <t xml:space="preserve">หลักสูตรระดับปริญญาโท </t>
  </si>
  <si>
    <t>ร้อยละ 60 ขึ้นไป</t>
  </si>
  <si>
    <t>หลักสูตรระดับปริญญาเอก</t>
  </si>
  <si>
    <t>ร้อยละ 100</t>
  </si>
  <si>
    <t>เทียบบัญญัติไตรยางศ์  (หารด้วย ร้อยละของอาจารย์ประจำหลักสูตร</t>
  </si>
  <si>
    <t>ที่มีคุณวุฒิปริญญาเอกที่กำหนดให้เป็นคะแนนเต็ม 5)</t>
  </si>
  <si>
    <t>ร้อยละ 80 ขึ้นไป</t>
  </si>
  <si>
    <t>ที่ดำรงตำแหน่งทางวิชาการที่กำหนดให้เป็นคะแนนเต็ม 5)</t>
  </si>
  <si>
    <t>ร้อยละ 40 ขึ้นไป</t>
  </si>
  <si>
    <t>เทียบบัญญัติไตรยางศ์  (หารด้วยร้อยละของผลรวมถ่วงน้ำหนักของผลงาน</t>
  </si>
  <si>
    <t xml:space="preserve">กลุ่มสาขาวิชาวิทยาศาสตร์และเทคโนโลยี  </t>
  </si>
  <si>
    <t>2.50 ขึ้นไป</t>
  </si>
  <si>
    <t xml:space="preserve">กลุ่มสาขาวิชาวิทยาศาสตร์สุขภาพ  </t>
  </si>
  <si>
    <t>3.00 ขึ้นไป</t>
  </si>
  <si>
    <t xml:space="preserve">จำนวนบทความที่ได้รับการอ้างอิง </t>
  </si>
  <si>
    <t>0.25 ขึ้นไป</t>
  </si>
  <si>
    <t>เทียบบัญญัติไตรยางศ์  (หารด้วยอัตราส่วนจำนวนบทความที่ได้รับการ</t>
  </si>
  <si>
    <t xml:space="preserve">ตัวบ่งชี้ที่ 5.4  ผลการดำเนินงานหลักสูตรตามกรอบมาตรฐานคุณวุฒิระดับอุดมศึกษาแห่งชาติ </t>
  </si>
  <si>
    <t xml:space="preserve">น้อยกว่าร้อยละ 80  </t>
  </si>
  <si>
    <t>มีค่าคะแนนเท่ากับ 0</t>
  </si>
  <si>
    <t xml:space="preserve">จำนวนตัวบ่งชี้   ตามกรอบมาตรฐานคุณวุฒิ TQF  </t>
  </si>
  <si>
    <t>ร้อยละ 80</t>
  </si>
  <si>
    <t>มีค่าคะแนนเท่ากับ 3.50</t>
  </si>
  <si>
    <t xml:space="preserve">จำนวนตัวบ่งชี้   ที่ได้ดำเนินการ  ตามกรอบกรอบมาตรฐาน TQF   </t>
  </si>
  <si>
    <t xml:space="preserve">ร้อยละ 80.01-89.99  </t>
  </si>
  <si>
    <t>มีค่าคะแนนเท่ากับ 4.00</t>
  </si>
  <si>
    <t xml:space="preserve">ร้อยละ 90.00-94.99  </t>
  </si>
  <si>
    <t>มีค่าคะแนนเท่ากับ 4.50</t>
  </si>
  <si>
    <t xml:space="preserve">ร้อยละ 95.00-99.99  </t>
  </si>
  <si>
    <t>มีค่าคะแนนเท่ากับ 4.75</t>
  </si>
  <si>
    <t xml:space="preserve">ร้อยละ 100 </t>
  </si>
  <si>
    <t>มีค่าคะแนนเท่ากับ 5.00</t>
  </si>
  <si>
    <t xml:space="preserve">หมายเหตุ : </t>
  </si>
  <si>
    <t>รวม</t>
  </si>
  <si>
    <t>-</t>
  </si>
  <si>
    <t>ตัวบ่งชี้</t>
  </si>
  <si>
    <t>ผลการประเมิน</t>
  </si>
  <si>
    <t>O</t>
  </si>
  <si>
    <t>P</t>
  </si>
  <si>
    <t>I</t>
  </si>
  <si>
    <t>จำนวน</t>
  </si>
  <si>
    <t>องค์ประกอบ</t>
  </si>
  <si>
    <t>ผ่านการประเมิน</t>
  </si>
  <si>
    <t>หลักสูตรได้มาตรฐาน</t>
  </si>
  <si>
    <t>ค่าเฉลี่ย</t>
  </si>
  <si>
    <t>คนตอบ</t>
  </si>
  <si>
    <t xml:space="preserve">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</si>
  <si>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</si>
  <si>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</t>
  </si>
  <si>
    <t xml:space="preserve"> </t>
  </si>
  <si>
    <t xml:space="preserve">   </t>
  </si>
  <si>
    <t>รวม 13 ตบช.</t>
  </si>
  <si>
    <t>คะแนนเฉลี่ย</t>
  </si>
  <si>
    <t xml:space="preserve">0.01 - 2.00        </t>
  </si>
  <si>
    <t xml:space="preserve">2.01 - 3.00        </t>
  </si>
  <si>
    <t xml:space="preserve">3.01 - 4.00        </t>
  </si>
  <si>
    <t xml:space="preserve">4.01 - 5.00      </t>
  </si>
  <si>
    <t>ระดับคุณภาพน้อย</t>
  </si>
  <si>
    <t>ระดับคุณภาพปานกลาง</t>
  </si>
  <si>
    <t>ระดับคุณภาพดี</t>
  </si>
  <si>
    <t>ระดับคุณภาพดีมาก</t>
  </si>
  <si>
    <t>n/a</t>
  </si>
  <si>
    <t>ปีการศึกษาที่รับเข้า</t>
  </si>
  <si>
    <t>(ตั้งแต่ปีการศึกษาที่เริ่มใช้หลักสูตร)</t>
  </si>
  <si>
    <t>ปีการศึกษา</t>
  </si>
  <si>
    <t>=</t>
  </si>
  <si>
    <t>ร้อยละ</t>
  </si>
  <si>
    <t>+</t>
  </si>
  <si>
    <t>คน</t>
  </si>
  <si>
    <t>การคำนวณอัตราการเปลี่ยนแปลงจำนวนนักศึกษาที่เรียนต่อขึ้นชั้นปี</t>
  </si>
  <si>
    <t>การคำนวณอัตราการเปลี่ยนแปลงจำนวนนักศึกษาที่เรียนต่อขึ้นชั้นปีจะคำนวณย้อนกลับไป 3 ปีการศึกษานับจากปีรายงาน</t>
  </si>
  <si>
    <t>นักศึกษาชั้นปีที่ 1 ที่เรียนต่อชั้นปีที่ 2 เฉลี่ย =</t>
  </si>
  <si>
    <t>นักศึกษาชั้นปีที่ 2 ที่เรียนต่อชั้นปีที่ 3 เฉลี่ย =</t>
  </si>
  <si>
    <t>นักศึกษาชั้นปีที่ 3 ที่เรียนต่อชั้นปีที่ 4 เฉลี่ย =</t>
  </si>
  <si>
    <t>ปีการ ศึกษา</t>
  </si>
  <si>
    <t>จำนวนที่รับเข้า   (1)</t>
  </si>
  <si>
    <t xml:space="preserve">จำนวนที่สำเร็จการศึกษา  (2) </t>
  </si>
  <si>
    <t xml:space="preserve">อัตราการสำเร็จการศึกษาตามเกณฑ์ </t>
  </si>
  <si>
    <t>อัตราการคงอยู่</t>
  </si>
  <si>
    <t>[โดยรวมที่สำเร็จก่อนเกณฑ์]</t>
  </si>
  <si>
    <t>(3)</t>
  </si>
  <si>
    <t>1.จำนวนนักศึกษาชั้นปีที่ 1 ที่รับเข้าในปีการศึกษาที่รายงาน จำนวน =</t>
  </si>
  <si>
    <t>ประเมนตนเอง</t>
  </si>
  <si>
    <t>ปีการ ศึกษา*</t>
  </si>
  <si>
    <t>จำนวนนักศึกษาชั้นปีที่ 1 ที่รับเข้าในปีการศึกษาที่รายงาน จำนวน =</t>
  </si>
  <si>
    <t>การประเมินตามมาตรฐานด้านผลลัพธ์การเรียนรู้ตามกรอบมาตรฐานคุณวุฒิฯ</t>
  </si>
  <si>
    <t>ด้าน</t>
  </si>
  <si>
    <t>ประเด็นการประเมิน</t>
  </si>
  <si>
    <t>คะแนนเฉลี่ย(เต็ม 5.00)</t>
  </si>
  <si>
    <t>คะแนนเฉลี่ยเฉพาะด้าน(เต็ม5.0)</t>
  </si>
  <si>
    <t>1.คุณธรรม จริยธรรม</t>
  </si>
  <si>
    <t>2.ความรู้</t>
  </si>
  <si>
    <t>3.ทักษะทางปัญญา</t>
  </si>
  <si>
    <t>4.ทักษะความสัมพันธ์ระหว่างบุคคลและความรับผิดชอบ</t>
  </si>
  <si>
    <t>5.ทักษะการวิเคราะห์เชิงตัวเลข การสื่อสาร และการใช้เทคโนโลยีสารสนเทศ</t>
  </si>
  <si>
    <t>คะแนนเฉลี่ยการประเมินผลลัพธ์การเรียนรู้ทั้ง 5 ด้าน</t>
  </si>
  <si>
    <t>กรรมการ</t>
  </si>
  <si>
    <t>ตนเอง</t>
  </si>
  <si>
    <t>องค์ 2</t>
  </si>
  <si>
    <t>องค์ 3</t>
  </si>
  <si>
    <t>องค์ 4</t>
  </si>
  <si>
    <t>องค์ 5</t>
  </si>
  <si>
    <t>องค์ 6</t>
  </si>
  <si>
    <t>ตารางการวิเคราะห์คุณภาพการศึกษาภายใน ระดับหลักสูตร</t>
  </si>
  <si>
    <t>ตัวบ่งชี้ 2.1 คุณภาพบัณฑิตตามกรอบมาตรฐานคุณวุฒิระดับอุดมศึกษาแห่งชาติ และ
ด้านผลลัพธ์ผู้เรียนตามมาตรฐานการอุดมศึกษา พ.ศ.2561</t>
  </si>
  <si>
    <t xml:space="preserve">จำนวนอาจารย์ผู้รับผิดชอบหลักสูตรทั้งหมด </t>
  </si>
  <si>
    <t xml:space="preserve">จำนวนอาจารย์ผู้รับผิดชอบหลักสูตรที่มีคุณวุฒิปริญญาเอก </t>
  </si>
  <si>
    <t xml:space="preserve">ร้อยละของอาจารย์ผู้รับผิดชอบหลักสูตรที่มีคุณวุฒิปริญญาเอก </t>
  </si>
  <si>
    <t>จำนวนอาจารย์ผู้รับผิดชอบหลักสูตรที่ดำรงตำแหน่งอาจารย์</t>
  </si>
  <si>
    <t xml:space="preserve">จำนวนอาจารย์ผู้รับผิดชอบหลักสูตรที่ดำรงตำแหน่งผู้ช่วยศาสตราจารย์  </t>
  </si>
  <si>
    <t xml:space="preserve">จำนวนอาจารย์ผู้รับผิดชอบหลักสูตรที่ดำรงตำแหน่งรองศาสตราจารย์  </t>
  </si>
  <si>
    <t xml:space="preserve">จำนวนอาจารย์ผู้รับผิดชอบหลักสูตรที่ดำรงตำแหน่งศาสตราจารย์  </t>
  </si>
  <si>
    <t xml:space="preserve">จำนวนอาจารย์ผู้รับผิดชอบหลักสูตรที่ดำรงตำแหน่งทางวิชาการ </t>
  </si>
  <si>
    <t xml:space="preserve">ร้อยละของอาจารย์ผู้รับผิดชอบหลักสูตรที่ดำรงตำแหน่งทางวิชาการ </t>
  </si>
  <si>
    <t>เทียบบัญญัติไตรยางศ์  (หารด้วย ร้อยละของอาจารย์ผู้รับผิดชอบหลักสูตร</t>
  </si>
  <si>
    <t>ผลรวมถ่วงน้ำหนักของผลงานทางวิชาการของอาจารย์ผู้รับผิดชอบหลักสูตร</t>
  </si>
  <si>
    <t>ร้อยละของผลรวมถ่วงน้ำหนักของผลงานทางวิชาการของอาจารย์ผู้รับผิดชอบหลักสูตร</t>
  </si>
  <si>
    <t>ทางวิชาการของอาจารย์ผู้รับผิดชอบหลักสูตรที่กำหนดให้เป็นคะแนนเต็ม 5)</t>
  </si>
  <si>
    <t>อัตราส่วนจำนวนบทความที่ได้รับการอ้างอิงต่อจำนวนอาจารย์ผู้รับผิดชอบหลักสูตร</t>
  </si>
  <si>
    <t xml:space="preserve">อ้างอิงต่อจำนวนอาจารย์ผู้รับผิดชอบหลักสูตรที่กำหนดให้เป็นคะแนนเต็ม 5 </t>
  </si>
  <si>
    <t>[7] จำนวนบัณฑิตที่ศึกษาต่อ</t>
  </si>
  <si>
    <t>[8] จำนวนบัณฑิตที่อุปสมบท</t>
  </si>
  <si>
    <t>[9] จำนวนบัณฑิตที่เกณฑ์ทหาร</t>
  </si>
  <si>
    <t>[10] จำนวนผู้สำเร็จการศึกษาที่มีงานทำก่อนเข้าศึกษา</t>
  </si>
  <si>
    <t xml:space="preserve">[1] จำนวนบัณฑิตทั้งหมด  </t>
  </si>
  <si>
    <r>
      <t>[6] จำนวนบัณฑิตที่ไม่ได้งานทำ</t>
    </r>
    <r>
      <rPr>
        <b/>
        <sz val="14"/>
        <color theme="1"/>
        <rFont val="Cordia New"/>
        <family val="2"/>
      </rPr>
      <t xml:space="preserve"> </t>
    </r>
  </si>
  <si>
    <t>[4] จำนวนบัณฑิตที่ได้งานทำหลังสำเร็จการศึกษา [ประกอบอาชีพอิสระ]</t>
  </si>
  <si>
    <t>[5] จำนวนบัณฑิตที่ได้งานทำหลังสำเร็จการศึกษา [ประกอบกิจการส่วนตัว/ธุรกิจครอบครัว]</t>
  </si>
  <si>
    <r>
      <t xml:space="preserve">[12] ผลลัพธ์ที่ได้ </t>
    </r>
    <r>
      <rPr>
        <b/>
        <sz val="14"/>
        <color rgb="FF000000"/>
        <rFont val="Cordia New"/>
        <family val="2"/>
      </rPr>
      <t>[11] x 5 / 100</t>
    </r>
  </si>
  <si>
    <t>[3] จำนวนบัณฑิตที่ได้งานทำหลังสำเร็จการศึกษา [มีงานทำในองค์กร]</t>
  </si>
  <si>
    <t>นักศึกษาชั้นปีที่ 4 ที่เรียนต่อชั้นปีที่ 5 เฉลี่ย =</t>
  </si>
  <si>
    <t>นักศึกษาชั้นปีที่ 5 ที่เรียนต่อชั้นปีที่ 6 เฉลี่ย =</t>
  </si>
  <si>
    <t>กรอกคะแนนเฉลี่ยผลประเมินตาม TQF 5 และ DOE 3 ด้าน</t>
  </si>
  <si>
    <t>1.1 ความซื่อสัตย์สุจริต</t>
  </si>
  <si>
    <t>1.2 ความมีน้ำใจต่อเพื่อนร่วมงาน</t>
  </si>
  <si>
    <t>1.3 ความมีระเบียบวินัยในการทำงาน</t>
  </si>
  <si>
    <t>1.4 ความขยันอดทน อุตสาหะ</t>
  </si>
  <si>
    <t>1.5 การตรงต่อเวลา</t>
  </si>
  <si>
    <t>2.1 ความรู้ในสาขาวิชาที่เรียน</t>
  </si>
  <si>
    <t>2.2 ความสามารถในการวิเคราะห์ข้อมูล</t>
  </si>
  <si>
    <t>2.3 ความสามารถในการนำเสนองานที่ทำ</t>
  </si>
  <si>
    <t>2.4 ความรอบรู้ที่เกี่ยวข้องกับงานที่ทำ</t>
  </si>
  <si>
    <t>3.1 ความสามารถในการเรียนรู้ ศึกษาเพิ่มเติมเพื่อพัฒนางาน</t>
  </si>
  <si>
    <t>3.2 มีความคิดริเริ่ม สร้างสรรค์ผลงานใหม่</t>
  </si>
  <si>
    <t>3.3 ความรู้ ความสามารถในการตัดสินใจแก้ปัญหางานที่รับผิดชอบ</t>
  </si>
  <si>
    <t>3.4 การแสวงหาความรู้ใหม่ เพื่อใช้ในการปฏิบัติงาน</t>
  </si>
  <si>
    <t>4.1 ความสามารถในการทำงานเป็นทีม</t>
  </si>
  <si>
    <t>4.2 การแสดงออกซึ่งภาวะผู้นำ</t>
  </si>
  <si>
    <t>4.3 ความรับผิดชอบต่องานที่ทำ</t>
  </si>
  <si>
    <t>4.4 ความสามารถในการบริหารจัดการ</t>
  </si>
  <si>
    <t>5.1 ความสามารถในการคิดวิเคราะห์เชิงตัวเลข</t>
  </si>
  <si>
    <t>5.2 การใช้เทคนิคทางคณิตศาสตร์/สถิติ กับงานที่ทำ</t>
  </si>
  <si>
    <t>5.3 ทักษะในการสื่อสารและประสานงาน</t>
  </si>
  <si>
    <t>5.4 ทักษะในการใช้อุปกรณ์/เทคโนโลยี/คอมพิวเตอร์</t>
  </si>
  <si>
    <t>กรอกคะแนนเฉลี่ยผลประเมินตาม DOE</t>
  </si>
  <si>
    <t>1.การเป็นผู้เรียนรู้</t>
  </si>
  <si>
    <t>1.1 เป็นผู้ใฝ่เรียนรู้เพื่อพัฒนาคุณภาพการทำงานและคุณภาพชีวิตที่ดี</t>
  </si>
  <si>
    <t>1.2 ทักษะในการเรียนรู้ตลอดชีวิต</t>
  </si>
  <si>
    <t>1.3 เป็นบุคคลที่มีความรู้ความสามารถ และความรอบรู้ด้านต่างๆ ในการสร้างหรือประกอบสัมมาอาชีพ ความมั่นคงและคุณภาพชีวิตของตนเอง</t>
  </si>
  <si>
    <t>2.การเป็นผู้ร่วมสร้างนวัตกรรม</t>
  </si>
  <si>
    <t>2.1 เป็นผู้มีความสามารถในการบูรณาการศาสตร์ต่างๆในการแก้ปัญหา</t>
  </si>
  <si>
    <t>2.2 เป็นผู้มีลักษณะของความเป็นผู้ประกอบการ 
ที่รู้เท่าทันการเปลี่ยนแปลงของสังคมโลก</t>
  </si>
  <si>
    <t>2.3 เป็นผู้สร้างโอกาสและเพิ่มมูลค่าให้กับตนเองและองค์กร</t>
  </si>
  <si>
    <t>3.การเป็นพลเมืองที่เข้มแข็ง</t>
  </si>
  <si>
    <t>3.1 มีความกล้าหาญทางจริยธรรม ยึดมั่น
ในความถูกต้อง</t>
  </si>
  <si>
    <t>3.2 มีความร่วมมือร่วมพลังเพื่อสร้างสรรค์การพัฒนาและการสร้างสันติสุข</t>
  </si>
  <si>
    <t>คะแนนเฉลี่ยการประเมิน DOE ทั้ง 3 ด้าน</t>
  </si>
  <si>
    <t>4.2.1 ร้อยละของอาจารย์ผู้รับผิดชอบหลักสูตรที่มีคุณวุฒิปริญญาเอก</t>
  </si>
  <si>
    <t xml:space="preserve">4.2.2 ร้อยละของอาจารย์ผู้รับผิดชอบหลักสูตรที่ดำรงตำแหน่งทางวิชาการ  </t>
  </si>
  <si>
    <t>4.2.3 ผลงานวิชาการของอาจารย์ผู้รับผิดชอบหลักสูตร</t>
  </si>
  <si>
    <t>เกิน 5 ถือเป็น 5 คะแนน</t>
  </si>
  <si>
    <t>สรุปคะแนนแต่ละตัวบ่งชี้ ต้องทำคู่กันไปตามแต่ละตัวบ่งชี้</t>
  </si>
  <si>
    <t>4.2.1 
เอก</t>
  </si>
  <si>
    <t>4.2.2 
ตำแหน่ง</t>
  </si>
  <si>
    <t>4.2.3 
ผลงาน</t>
  </si>
  <si>
    <t>4.2.4 
citation(ป.เอก)</t>
  </si>
  <si>
    <t>ข้อมูลดิบ</t>
  </si>
  <si>
    <t>สูตร</t>
  </si>
  <si>
    <r>
      <t xml:space="preserve">ตามกรอบมาตรฐานคุณวุฒิระดับอุดมศึกษาแห่งชาติ  </t>
    </r>
    <r>
      <rPr>
        <sz val="14"/>
        <color rgb="FFFF0000"/>
        <rFont val="Cordia New"/>
        <family val="2"/>
      </rPr>
      <t xml:space="preserve">(อย่างน้อยร้อยละ 20) </t>
    </r>
  </si>
  <si>
    <r>
      <t xml:space="preserve">[2] จำนวนบัณฑิตที่ตอบแบบสำรวจ </t>
    </r>
    <r>
      <rPr>
        <sz val="14"/>
        <color rgb="FFFF0000"/>
        <rFont val="Cordia New"/>
        <family val="2"/>
      </rPr>
      <t xml:space="preserve">(ไม่น้อยกว่าร้อยละ 70 ของผู้สำเร็จการศึกษา) </t>
    </r>
  </si>
  <si>
    <t>ต้องได้มากกว่าร้อยละ 20</t>
  </si>
  <si>
    <t>กลุ่มสาขาวิชามนุษยศาสตร์และสังคมศาสตร์</t>
  </si>
  <si>
    <t xml:space="preserve">ผลรวมถ่วงน้ำหนักของผลงานที่ตีพิมพ์หรือเผยแพร่ของนักศึกษา และผู้สำเร็จการศึกษาระดับปริญญาโท </t>
  </si>
  <si>
    <t>ผลรวมถ่วงน้ำหนักของผลงานที่ตีพิมพ์หรือเผยแพร่ของนักศึกษา และผู้สำเร็จการศึกษาระดับปริญญาเอก</t>
  </si>
  <si>
    <t>สีเขียว คือ แนวโน้มอัตราสำเร็จ</t>
  </si>
  <si>
    <t>ม่วง คือ แนวโน้มอัตราคงอยู่</t>
  </si>
  <si>
    <t>***ตัวเลขสีน้ำเงินคือสูตร</t>
  </si>
  <si>
    <t>***ตัวอักษรสีน้ำเงินคือสูตร</t>
  </si>
  <si>
    <t>ตรี,โท</t>
  </si>
  <si>
    <t>เอก</t>
  </si>
  <si>
    <r>
      <t>จำนวนบทความของ</t>
    </r>
    <r>
      <rPr>
        <b/>
        <sz val="14"/>
        <color theme="3"/>
        <rFont val="Cordia New"/>
        <family val="2"/>
      </rPr>
      <t>อาจารย์ผู้รับผิดชอบหลักสูตรปริญญาเอก</t>
    </r>
    <r>
      <rPr>
        <b/>
        <sz val="14"/>
        <color rgb="FFFF0000"/>
        <rFont val="Cordia New"/>
        <family val="2"/>
      </rPr>
      <t xml:space="preserve">ที่ได้รับการอ้างอิงในฐานข้อมูลของ TCI </t>
    </r>
  </si>
  <si>
    <t>ระดับคุณภาพ</t>
  </si>
  <si>
    <t xml:space="preserve">หลักสูตรผ่านตามเกณฑ์มาตรฐานหลักสูตร </t>
  </si>
  <si>
    <t>องค์ประกอบที่ 5  หลักสูตร การเรียนการสอน การประเมินผู้เรียน</t>
  </si>
  <si>
    <t xml:space="preserve">องค์ประกอบที่ 1 การกำกับมาตรฐาน </t>
  </si>
  <si>
    <t>องค์ประกอบที่ 2 บัณฑิต</t>
  </si>
  <si>
    <t>มีผลการประเมิน</t>
  </si>
  <si>
    <t>องค์ประกอบที่ 3 นักศึกษา</t>
  </si>
  <si>
    <t>องค์ประกอบที่ 4 อาจารย์</t>
  </si>
  <si>
    <t>องค์ประกอบที่ 6 สิ่งสนับสนุนการเรียนรู้</t>
  </si>
  <si>
    <r>
      <t>[11] ร้อยละที่ได้ ((</t>
    </r>
    <r>
      <rPr>
        <b/>
        <sz val="14"/>
        <color rgb="FF000000"/>
        <rFont val="Cordia New"/>
        <family val="2"/>
      </rPr>
      <t xml:space="preserve">[3] + [4] + [5]) x 100) / ([2] – ([7]+[8]+[9]+[10])) </t>
    </r>
  </si>
  <si>
    <t>จำนวนบัณฑิตที่ตอบแบบสำรวจ ต้องไม่น้อยกว่าร้อยละ 70 ของผู้สำเร็จการศึกษา</t>
  </si>
  <si>
    <t>ข้อ [3] ถึง [10] บวกกันต้องได้เท่ากับข้อ [2]</t>
  </si>
  <si>
    <r>
      <t xml:space="preserve">ตัวบ่งชี้ที่ 2.2 </t>
    </r>
    <r>
      <rPr>
        <b/>
        <sz val="16"/>
        <color rgb="FFFF0000"/>
        <rFont val="Cordia New"/>
        <family val="2"/>
      </rPr>
      <t>(ปริญญาโท)</t>
    </r>
    <r>
      <rPr>
        <b/>
        <sz val="16"/>
        <color theme="1"/>
        <rFont val="Cordia New"/>
        <family val="2"/>
      </rPr>
      <t xml:space="preserve"> ผลงานของนักศึกษาและผู้สำเร็จการศึกษาในระดับปริญญาโท ที่ได้รับการตีพิมพ์หรือเผยแพร่</t>
    </r>
  </si>
  <si>
    <r>
      <t xml:space="preserve">ตัวบ่งชี้ที่ 2.2 </t>
    </r>
    <r>
      <rPr>
        <b/>
        <sz val="16"/>
        <color rgb="FFFF0000"/>
        <rFont val="Cordia New"/>
        <family val="2"/>
      </rPr>
      <t>(ปริญญาเอก)</t>
    </r>
    <r>
      <rPr>
        <b/>
        <sz val="16"/>
        <color theme="1"/>
        <rFont val="Cordia New"/>
        <family val="2"/>
      </rPr>
      <t xml:space="preserve"> ผลงานของนักศึกษาและผู้สำเร็จการศึกษา ในระดับปริญญาเอก ที่ได้รับการตีพิมพ์หรือเผยแพร่</t>
    </r>
  </si>
  <si>
    <r>
      <t xml:space="preserve">** สูตร เท่ากับ </t>
    </r>
    <r>
      <rPr>
        <sz val="14"/>
        <color rgb="FF0000FF"/>
        <rFont val="Cordia New"/>
        <family val="2"/>
      </rPr>
      <t>ร้อยละอาจารย์วุฒิป.เอก*5/</t>
    </r>
    <r>
      <rPr>
        <b/>
        <sz val="14"/>
        <color rgb="FF0000FF"/>
        <rFont val="Cordia New"/>
        <family val="2"/>
      </rPr>
      <t>20</t>
    </r>
    <r>
      <rPr>
        <b/>
        <sz val="14"/>
        <color rgb="FFFF0000"/>
        <rFont val="Cordia New"/>
        <family val="2"/>
      </rPr>
      <t xml:space="preserve"> (แก้สูตรตัวหารตามเงื่อนไขตามตารางนี้)</t>
    </r>
  </si>
  <si>
    <r>
      <t xml:space="preserve">** สูตร เท่ากับ </t>
    </r>
    <r>
      <rPr>
        <sz val="14"/>
        <color rgb="FF0000FF"/>
        <rFont val="Cordia New"/>
        <family val="2"/>
      </rPr>
      <t>(อาจารย์วุฒิป.เอก*100)/อาจารย์ทั้งหมด</t>
    </r>
  </si>
  <si>
    <r>
      <t xml:space="preserve">** สูตร เท่ากับ </t>
    </r>
    <r>
      <rPr>
        <sz val="14"/>
        <color rgb="FF0000FF"/>
        <rFont val="Cordia New"/>
        <family val="2"/>
      </rPr>
      <t>(อาจารย์ที่มีตำแหน่ง วชก ทั้งหมด*100)/อาจารย์ทั้งหมด</t>
    </r>
  </si>
  <si>
    <r>
      <t xml:space="preserve">** สูตร เท่ากับ </t>
    </r>
    <r>
      <rPr>
        <sz val="14"/>
        <color rgb="FF0000FF"/>
        <rFont val="Cordia New"/>
        <family val="2"/>
      </rPr>
      <t>ร้อยละอาจารย์ที่มีตำแหน่ง วชก*5/</t>
    </r>
    <r>
      <rPr>
        <b/>
        <sz val="14"/>
        <color rgb="FF0000FF"/>
        <rFont val="Cordia New"/>
        <family val="2"/>
      </rPr>
      <t xml:space="preserve">60 </t>
    </r>
    <r>
      <rPr>
        <b/>
        <sz val="14"/>
        <color rgb="FFFF0000"/>
        <rFont val="Cordia New"/>
        <family val="2"/>
      </rPr>
      <t>(แก้สูตรตัวหารตามเงื่อนไขตามตารางนี้)</t>
    </r>
  </si>
  <si>
    <r>
      <t xml:space="preserve">** สูตร เท่ากับ </t>
    </r>
    <r>
      <rPr>
        <sz val="14"/>
        <color rgb="FF0000FF"/>
        <rFont val="Cordia New"/>
        <family val="2"/>
      </rPr>
      <t>ร้อยละผลถ่วงนน.*5/</t>
    </r>
    <r>
      <rPr>
        <b/>
        <sz val="14"/>
        <color rgb="FF0000FF"/>
        <rFont val="Cordia New"/>
        <family val="2"/>
      </rPr>
      <t xml:space="preserve">20 </t>
    </r>
    <r>
      <rPr>
        <b/>
        <sz val="14"/>
        <color rgb="FFFF0000"/>
        <rFont val="Cordia New"/>
        <family val="2"/>
      </rPr>
      <t>(แก้สูตรตัวหารตามเงื่อนไขตามตารางนี้)</t>
    </r>
  </si>
  <si>
    <r>
      <rPr>
        <b/>
        <sz val="14"/>
        <color rgb="FFFF0000"/>
        <rFont val="Cordia New"/>
        <family val="2"/>
      </rPr>
      <t>ของแต่ละกลุ่มสาขาวิชา</t>
    </r>
    <r>
      <rPr>
        <b/>
        <sz val="14"/>
        <color theme="1"/>
        <rFont val="Cordia New"/>
        <family val="2"/>
      </rPr>
      <t xml:space="preserve">) </t>
    </r>
    <r>
      <rPr>
        <b/>
        <sz val="14"/>
        <color rgb="FFFF0000"/>
        <rFont val="Cordia New"/>
        <family val="2"/>
      </rPr>
      <t>ตัวหารตามเงื่อนไขตารางขวามือ</t>
    </r>
  </si>
  <si>
    <r>
      <t xml:space="preserve">**เทียบจากเกณฑ์การประเมิน </t>
    </r>
    <r>
      <rPr>
        <b/>
        <sz val="14"/>
        <color rgb="FFFF0000"/>
        <rFont val="Cordia New"/>
        <family val="2"/>
      </rPr>
      <t xml:space="preserve">(ตารางขวา) </t>
    </r>
    <r>
      <rPr>
        <b/>
        <sz val="14"/>
        <color theme="1"/>
        <rFont val="Cordia New"/>
        <family val="2"/>
      </rPr>
      <t xml:space="preserve"> มีค่าคะแนนเท่ากับ</t>
    </r>
  </si>
  <si>
    <t>ร้อยละของตัวบ่งชี้ที่ได้ดำเนินการ  ตามกรอบกรอบมาตรฐาน TQF</t>
  </si>
  <si>
    <t>หลักสูตรกรอกตัวเลขเฉพาะแถวข้อมูลดิบ</t>
  </si>
  <si>
    <t xml:space="preserve">หลักสูตรกรอกข้อมูลเฉพาะคอลัมน์ B , C, D, E และ H </t>
  </si>
  <si>
    <t>หลักสูตรกรอกข้อมูลเฉพาะคอลัมน์ B , C, D, E และ H</t>
  </si>
  <si>
    <t>*ขอให้หลักสูตรกรอกข้อมูลลงใน Sheet อัตราการเปลี่ยนแปลง (ตรี 4 ปี) ก่อน จากนั้น ตัวเลขจะถูกดึงมาในคอลัม B (จำนวนที่รับเข้า) อัตโนมัติ</t>
  </si>
  <si>
    <t>หมายเหตุ เมื่อใส่ข้อมูลในช่องสีชมพูแล้ว ข้อมูลจะถูกนำไปใช้ใน Sheet "ตัวบ่งชี้ 3.3 (ตรี 4 ปี)" ในคอลัม B "จำนวนที่รับเข้า"</t>
  </si>
  <si>
    <t>หมายเหตุ เมื่อใส่ข้อมูลในช่องสีชมพูแล้ว ข้อมูลจะถูกนำไปใช้ใน Sheet "ตัวบ่งชี้ 3.3 (ตรี 5 ปี)" ในคอลัม B "จำนวนที่รับเข้า"</t>
  </si>
  <si>
    <t>*ขอให้หลักสูตรกรอกข้อมูลลงใน Sheet อัตราการเปลี่ยนแปลง (ตรี 5 ปี) ก่อน จากนั้น ตัวเลขจะถูกดึงมาในคอลัม B (จำนวนที่รับเข้า) อัตโนมัติ</t>
  </si>
  <si>
    <t>หมายเหตุ เมื่อใส่ข้อมูลในช่องสีชมพูแล้ว ข้อมูลจะถูกนำไปใช้ใน Sheet "ตัวบ่งชี้ 3.3 (ตรี 6 ปี)" ในคอลัม B "จำนวนที่รับเข้า"</t>
  </si>
  <si>
    <t>*ขอให้หลักสูตรกรอกข้อมูลลงใน Sheet อัตราการเปลี่ยนแปลง (ตรี 6 ปี) ก่อน จากนั้น ตัวเลขจะถูกดึงมาในคอลัม B (จำนวนที่รับเข้า) อัตโนมัติ</t>
  </si>
  <si>
    <t>*ขอให้หลักสูตรกรอกข้อมูลลงใน Sheet อัตราการเปลี่ยนแปลง (โท 2 ปี) ก่อน จากนั้น ตัวเลขจะถูกดึงมาในคอลัม B (จำนวนที่รับเข้า) อัตโนมัติ</t>
  </si>
  <si>
    <t>หมายเหตุ เมื่อใส่ข้อมูลในช่องสีชมพูแล้ว ข้อมูลจะถูกนำไปใช้ใน Sheet "ตัวบ่งชี้ 3.3 (โท 2 ปี)" ในคอลัม B "จำนวนที่รับเข้า"</t>
  </si>
  <si>
    <t>หมายเหตุ เมื่อใส่ข้อมูลในช่องสีชมพูแล้ว ข้อมูลจะถูกนำไปใช้ใน Sheet "ตัวบ่งชี้ 3.3 (เอก 3 ปี)" ในคอลัม B "จำนวนที่รับเข้า"</t>
  </si>
  <si>
    <t>*ขอให้หลักสูตรกรอกข้อมูลลงใน Sheet อัตราการเปลี่ยนแปลง (เอก 3 ปี) ก่อน จากนั้น ตัวเลขจะถูกดึงมาในคอลัม B (จำนวนที่รับเข้า) อัตโนมัติ</t>
  </si>
  <si>
    <t>คุณภาพบัณฑิตตามมาตรฐานคุณวุฒิระดับอุดมศึกษา พ.ศ.2565</t>
  </si>
  <si>
    <t>ผลลัพธ์ผู้เรียนตามมาตรฐานการอุดมศึกษา พ.ศ.2565</t>
  </si>
  <si>
    <t xml:space="preserve">1.ความรู้ (Knowledge)  </t>
  </si>
  <si>
    <r>
      <t xml:space="preserve">(ตัวบ่งชี้ที่ 2.1)  คุณภาพบัณฑิตตามมาตรฐานคุณวุฒิระดับอุดมศึกษา พ.ศ.2565 </t>
    </r>
    <r>
      <rPr>
        <b/>
        <u/>
        <sz val="16"/>
        <rFont val="Cordia New"/>
        <family val="2"/>
      </rPr>
      <t xml:space="preserve">และด้านผลลัพธ์ผู้เรียนตามมาตรฐานการอุดมศึกษา พ.ศ.2565 </t>
    </r>
  </si>
  <si>
    <t>2.ทักษะ (Skills)</t>
  </si>
  <si>
    <t>3.จริยธรรม (Ethics)</t>
  </si>
  <si>
    <t>4.ลักษณะบุคคล (Character)</t>
  </si>
  <si>
    <t xml:space="preserve">คะแนนเฉลี่ยคุณภาพบัณฑิตฯ </t>
  </si>
  <si>
    <t>1.บุคคลผู้เรียนรู้ (Learner Person)</t>
  </si>
  <si>
    <t>2.ผู้ร่วมสร้างนวัตกรรม (Innovative Co-Creator)</t>
  </si>
  <si>
    <t xml:space="preserve">3.ผู้มีความเป็นพลเมืองที่เข้มแข็ง (Active Citizen) </t>
  </si>
  <si>
    <t>คะแนนเฉลี่ยด้านผลลัพธ์ผู้เรียน</t>
  </si>
  <si>
    <t>คะแนนเฉลี่ยรวมคุณภาพบัณฑิตตามมาตรฐานคุณวุฒิระดับอุดมศึกษา พ.ศ.2565 และด้านผลลัพธ์ผู้เรียนตามมาตรฐานการอุดมศึกษา พ.ศ.2565</t>
  </si>
  <si>
    <t>จำนวนบัณฑิตที่ได้รับการประเมิน</t>
  </si>
  <si>
    <r>
      <t xml:space="preserve">2) จำนวนบัณฑิตที่รับการประเมินจากผู้ใช้บัณฑิตต้องไม่น้อยกว่าร้อยละ 20 ของจำนวนบัณฑิตที่สำเร็จการศึกษาตาม (ข้อ1) </t>
    </r>
    <r>
      <rPr>
        <b/>
        <u/>
        <sz val="15"/>
        <color rgb="FFFF0000"/>
        <rFont val="Cordia New"/>
        <family val="2"/>
      </rPr>
      <t>ไม่เช่นนั้นคะแนนจะเป็น 0.00 คะแนน</t>
    </r>
    <r>
      <rPr>
        <sz val="15"/>
        <color rgb="FFFF0000"/>
        <rFont val="Cordia New"/>
        <family val="2"/>
      </rPr>
      <t xml:space="preserve"> </t>
    </r>
  </si>
  <si>
    <r>
      <t>3)</t>
    </r>
    <r>
      <rPr>
        <b/>
        <sz val="15"/>
        <color rgb="FFFF0000"/>
        <rFont val="Cordia New"/>
        <family val="2"/>
      </rPr>
      <t> </t>
    </r>
    <r>
      <rPr>
        <sz val="15"/>
        <color rgb="FFFF0000"/>
        <rFont val="Cordia New"/>
        <family val="2"/>
      </rPr>
      <t>ผลลัพธ์ผู้เรียนตามมาตรฐานการอุดมศึกษา พ.ศ.2565 ให้ใช้คะแนนผลการสำรวจความพึงพอใจของนายจ้างโดยเทียบจากคะแนนผลสำรวจฯ ที่สัมพันธ์กับผลลัพธ์การเรียนรู้ของหลักสูตร</t>
    </r>
  </si>
  <si>
    <t>ร้อยละของจำนวนบัณฑิตที่ได้รับการประเมินจากผู้ใช้บัณฑิต</t>
  </si>
  <si>
    <t>บัณฑิตที่จบภาคการศึกษา  1/2567 , 2/2567 และ S/2568</t>
  </si>
  <si>
    <t>จำนวนบัณฑิตทั้งหมด คือบัณฑิตที่จบภาคการศึกษา  1/2567 , 2/2567 และ S/2568</t>
  </si>
  <si>
    <t xml:space="preserve">จำนวนบัณฑิตทั้งหมด (ผู้สำเร็จการศึกษา ปีการศึกษา 2567) </t>
  </si>
  <si>
    <t>1) บัณฑิตในปีการศึกษาที่ทำการประเมินฯ นั้นเป็นบัณฑิตตามรุ่นที่รับปริญญาของมหาวิทยาลัยรังสิต ซึ่งจะประกอบด้วยภาคการศึกษาที่ 1 และ ภาคการศึกษาที่ 2 ของปีการศึกษาก่อนปีประเมินฯ และภาคการศึกษา S ของปีการศึกษาที่ประเมินฯ ยกตัวอย่าง เช่น ประเมินฯ ปีการศึกษา 2568 จะประกอบด้วยบัณฑิตภาคการศึกษาที่ 1/2567, 2/2567 และ S/2568</t>
  </si>
  <si>
    <t>จำนวนที่คงอยู่สิ้นปีการศึกษา 2568</t>
  </si>
  <si>
    <t>จำนวนที่ออกระหว่างเรียนจนสิ้นปีการศึกษา 2568  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</si>
</sst>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8" x14ac:knownFonts="1">
    <font>
      <sz val="11"/>
      <color theme="1"/>
      <name val="Calibri"/>
      <family val="2"/>
      <scheme val="minor"/>
    </font>
    <font>
      <b/>
      <sz val="16"/>
      <color theme="1"/>
      <name val="Cordia New"/>
      <family val="2"/>
    </font>
    <font>
      <b/>
      <sz val="14"/>
      <color theme="1"/>
      <name val="Cordia New"/>
      <family val="2"/>
    </font>
    <font>
      <sz val="14"/>
      <color rgb="FFFF0000"/>
      <name val="Cordia New"/>
      <family val="2"/>
    </font>
    <font>
      <sz val="14"/>
      <color theme="1"/>
      <name val="Cordia New"/>
      <family val="2"/>
    </font>
    <font>
      <b/>
      <sz val="16"/>
      <color rgb="FFFF0000"/>
      <name val="Cordia New"/>
      <family val="2"/>
    </font>
    <font>
      <sz val="14"/>
      <name val="Cordia New"/>
      <family val="2"/>
    </font>
    <font>
      <sz val="14"/>
      <color theme="0"/>
      <name val="Cordia New"/>
      <family val="2"/>
    </font>
    <font>
      <b/>
      <sz val="14"/>
      <color rgb="FFFF0000"/>
      <name val="Cordia New"/>
      <family val="2"/>
    </font>
    <font>
      <b/>
      <sz val="20"/>
      <color rgb="FFFF0000"/>
      <name val="Cordia New"/>
      <family val="2"/>
    </font>
    <font>
      <sz val="16"/>
      <color theme="1"/>
      <name val="Cordia New"/>
      <family val="2"/>
    </font>
    <font>
      <b/>
      <sz val="16"/>
      <name val="Cordia New"/>
      <family val="2"/>
    </font>
    <font>
      <sz val="16"/>
      <name val="Cordia New"/>
      <family val="2"/>
    </font>
    <font>
      <b/>
      <sz val="16"/>
      <color theme="2" tint="-0.89999084444715716"/>
      <name val="Cordia New"/>
      <family val="2"/>
    </font>
    <font>
      <sz val="10"/>
      <color theme="1"/>
      <name val="Calibri"/>
      <family val="2"/>
      <scheme val="minor"/>
    </font>
    <font>
      <sz val="12"/>
      <color theme="1"/>
      <name val="Cordia New"/>
      <family val="2"/>
    </font>
    <font>
      <sz val="11"/>
      <color rgb="FFFF0000"/>
      <name val="Calibri"/>
      <family val="2"/>
      <scheme val="minor"/>
    </font>
    <font>
      <sz val="16"/>
      <color rgb="FFFF0000"/>
      <name val="Cordia New"/>
      <family val="2"/>
    </font>
    <font>
      <b/>
      <sz val="22"/>
      <color rgb="FFFF0000"/>
      <name val="Calibri"/>
      <family val="2"/>
      <scheme val="minor"/>
    </font>
    <font>
      <b/>
      <sz val="14"/>
      <color rgb="FF000000"/>
      <name val="Cordia New"/>
      <family val="2"/>
    </font>
    <font>
      <sz val="16"/>
      <color rgb="FF0000FF"/>
      <name val="Cordia New"/>
      <family val="2"/>
    </font>
    <font>
      <b/>
      <sz val="16"/>
      <color rgb="FF0000FF"/>
      <name val="Cordia New"/>
      <family val="2"/>
    </font>
    <font>
      <b/>
      <sz val="14"/>
      <color theme="3"/>
      <name val="Cordia New"/>
      <family val="2"/>
    </font>
    <font>
      <b/>
      <sz val="14"/>
      <color rgb="FF0000FF"/>
      <name val="Cordia New"/>
      <family val="2"/>
    </font>
    <font>
      <b/>
      <sz val="22"/>
      <color theme="1"/>
      <name val="Cordia New"/>
      <family val="2"/>
    </font>
    <font>
      <b/>
      <sz val="14"/>
      <name val="Cordia New"/>
      <family val="2"/>
    </font>
    <font>
      <b/>
      <sz val="28"/>
      <name val="Cordia New"/>
      <family val="2"/>
    </font>
    <font>
      <sz val="11"/>
      <color theme="1"/>
      <name val="Cordia New"/>
      <family val="2"/>
    </font>
    <font>
      <sz val="14"/>
      <color rgb="FF0000FF"/>
      <name val="Cordia New"/>
      <family val="2"/>
    </font>
    <font>
      <sz val="20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rgb="FFFF0000"/>
      <name val="Cordia New"/>
      <family val="2"/>
    </font>
    <font>
      <b/>
      <u/>
      <sz val="16"/>
      <name val="Cordia New"/>
      <family val="2"/>
    </font>
    <font>
      <b/>
      <u/>
      <sz val="16"/>
      <color theme="1"/>
      <name val="Cordia New"/>
      <family val="2"/>
    </font>
    <font>
      <b/>
      <sz val="15"/>
      <color rgb="FFFF0000"/>
      <name val="Cordia New"/>
      <family val="2"/>
    </font>
    <font>
      <sz val="15"/>
      <color rgb="FFFF0000"/>
      <name val="Cordia New"/>
      <family val="2"/>
    </font>
    <font>
      <b/>
      <u/>
      <sz val="15"/>
      <color rgb="FFFF0000"/>
      <name val="Cordia New"/>
      <family val="2"/>
    </font>
  </fonts>
  <fills count="3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D1D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CDFF"/>
        <bgColor indexed="64"/>
      </patternFill>
    </fill>
    <fill>
      <patternFill patternType="solid">
        <fgColor rgb="FFD5EA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5F2FF"/>
        <bgColor indexed="64"/>
      </patternFill>
    </fill>
    <fill>
      <patternFill patternType="solid">
        <fgColor theme="6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7" borderId="1" applyFill="0" applyBorder="0">
      <alignment horizontal="center" vertical="center"/>
    </xf>
  </cellStyleXfs>
  <cellXfs count="46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2" fillId="2" borderId="3" xfId="0" applyFont="1" applyFill="1" applyBorder="1"/>
    <xf numFmtId="0" fontId="2" fillId="2" borderId="2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2" fontId="4" fillId="4" borderId="1" xfId="0" applyNumberFormat="1" applyFont="1" applyFill="1" applyBorder="1" applyAlignment="1">
      <alignment horizontal="center"/>
    </xf>
    <xf numFmtId="0" fontId="4" fillId="7" borderId="0" xfId="0" applyFont="1" applyFill="1"/>
    <xf numFmtId="2" fontId="4" fillId="7" borderId="0" xfId="0" applyNumberFormat="1" applyFont="1" applyFill="1" applyAlignment="1">
      <alignment horizontal="center"/>
    </xf>
    <xf numFmtId="2" fontId="4" fillId="8" borderId="1" xfId="0" applyNumberFormat="1" applyFont="1" applyFill="1" applyBorder="1" applyAlignment="1">
      <alignment horizontal="center"/>
    </xf>
    <xf numFmtId="2" fontId="4" fillId="9" borderId="1" xfId="0" applyNumberFormat="1" applyFont="1" applyFill="1" applyBorder="1" applyAlignment="1">
      <alignment horizontal="center"/>
    </xf>
    <xf numFmtId="0" fontId="4" fillId="11" borderId="4" xfId="0" applyFont="1" applyFill="1" applyBorder="1"/>
    <xf numFmtId="0" fontId="4" fillId="11" borderId="5" xfId="0" applyFont="1" applyFill="1" applyBorder="1"/>
    <xf numFmtId="0" fontId="4" fillId="11" borderId="6" xfId="0" applyFont="1" applyFill="1" applyBorder="1"/>
    <xf numFmtId="0" fontId="2" fillId="2" borderId="2" xfId="0" applyFont="1" applyFill="1" applyBorder="1" applyAlignment="1">
      <alignment horizontal="left"/>
    </xf>
    <xf numFmtId="0" fontId="4" fillId="2" borderId="8" xfId="0" applyFont="1" applyFill="1" applyBorder="1"/>
    <xf numFmtId="0" fontId="4" fillId="7" borderId="2" xfId="0" applyFont="1" applyFill="1" applyBorder="1"/>
    <xf numFmtId="0" fontId="4" fillId="2" borderId="2" xfId="0" applyFont="1" applyFill="1" applyBorder="1"/>
    <xf numFmtId="0" fontId="6" fillId="0" borderId="0" xfId="0" applyFont="1"/>
    <xf numFmtId="2" fontId="4" fillId="16" borderId="1" xfId="0" applyNumberFormat="1" applyFont="1" applyFill="1" applyBorder="1" applyAlignment="1">
      <alignment horizontal="center"/>
    </xf>
    <xf numFmtId="2" fontId="4" fillId="17" borderId="1" xfId="0" applyNumberFormat="1" applyFont="1" applyFill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 applyAlignment="1">
      <alignment horizontal="left"/>
    </xf>
    <xf numFmtId="0" fontId="4" fillId="18" borderId="4" xfId="0" applyFont="1" applyFill="1" applyBorder="1"/>
    <xf numFmtId="0" fontId="4" fillId="18" borderId="5" xfId="0" applyFont="1" applyFill="1" applyBorder="1"/>
    <xf numFmtId="0" fontId="4" fillId="18" borderId="6" xfId="0" applyFont="1" applyFill="1" applyBorder="1"/>
    <xf numFmtId="0" fontId="2" fillId="2" borderId="10" xfId="0" applyFont="1" applyFill="1" applyBorder="1"/>
    <xf numFmtId="0" fontId="4" fillId="2" borderId="11" xfId="0" applyFont="1" applyFill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0" fontId="11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7" borderId="0" xfId="0" applyFont="1" applyFill="1" applyAlignment="1">
      <alignment horizontal="center"/>
    </xf>
    <xf numFmtId="0" fontId="1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17" borderId="1" xfId="0" applyFont="1" applyFill="1" applyBorder="1" applyAlignment="1">
      <alignment horizontal="center"/>
    </xf>
    <xf numFmtId="2" fontId="12" fillId="0" borderId="1" xfId="0" applyNumberFormat="1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10" fillId="7" borderId="1" xfId="0" applyFont="1" applyFill="1" applyBorder="1" applyAlignment="1">
      <alignment horizontal="center"/>
    </xf>
    <xf numFmtId="0" fontId="12" fillId="20" borderId="3" xfId="0" applyFont="1" applyFill="1" applyBorder="1" applyAlignment="1">
      <alignment horizontal="center" vertical="center"/>
    </xf>
    <xf numFmtId="0" fontId="0" fillId="15" borderId="0" xfId="0" applyFill="1"/>
    <xf numFmtId="0" fontId="0" fillId="0" borderId="16" xfId="0" applyBorder="1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/>
    <xf numFmtId="0" fontId="0" fillId="0" borderId="17" xfId="0" applyBorder="1"/>
    <xf numFmtId="0" fontId="0" fillId="0" borderId="18" xfId="0" applyBorder="1"/>
    <xf numFmtId="0" fontId="0" fillId="21" borderId="24" xfId="0" applyFill="1" applyBorder="1"/>
    <xf numFmtId="0" fontId="0" fillId="21" borderId="25" xfId="0" applyFill="1" applyBorder="1"/>
    <xf numFmtId="0" fontId="0" fillId="21" borderId="26" xfId="0" applyFill="1" applyBorder="1"/>
    <xf numFmtId="0" fontId="0" fillId="18" borderId="0" xfId="0" applyFill="1"/>
    <xf numFmtId="0" fontId="0" fillId="0" borderId="9" xfId="0" quotePrefix="1" applyBorder="1" applyAlignment="1">
      <alignment horizontal="center"/>
    </xf>
    <xf numFmtId="0" fontId="0" fillId="22" borderId="0" xfId="0" applyFill="1"/>
    <xf numFmtId="0" fontId="10" fillId="23" borderId="30" xfId="0" applyFont="1" applyFill="1" applyBorder="1" applyAlignment="1">
      <alignment horizontal="center" vertical="center" wrapText="1"/>
    </xf>
    <xf numFmtId="0" fontId="10" fillId="23" borderId="18" xfId="0" applyFont="1" applyFill="1" applyBorder="1" applyAlignment="1">
      <alignment horizontal="center" vertical="center" wrapText="1"/>
    </xf>
    <xf numFmtId="0" fontId="15" fillId="23" borderId="29" xfId="0" applyFont="1" applyFill="1" applyBorder="1" applyAlignment="1">
      <alignment horizontal="center" vertical="center" wrapText="1"/>
    </xf>
    <xf numFmtId="0" fontId="10" fillId="23" borderId="34" xfId="0" quotePrefix="1" applyFont="1" applyFill="1" applyBorder="1" applyAlignment="1">
      <alignment horizontal="center" vertical="center" wrapText="1"/>
    </xf>
    <xf numFmtId="0" fontId="4" fillId="23" borderId="29" xfId="0" applyFont="1" applyFill="1" applyBorder="1" applyAlignment="1">
      <alignment vertical="center" wrapText="1"/>
    </xf>
    <xf numFmtId="0" fontId="10" fillId="23" borderId="29" xfId="0" applyFont="1" applyFill="1" applyBorder="1" applyAlignment="1">
      <alignment horizontal="center" vertical="center" wrapText="1"/>
    </xf>
    <xf numFmtId="0" fontId="0" fillId="23" borderId="34" xfId="0" applyFill="1" applyBorder="1" applyAlignment="1">
      <alignment vertical="top" wrapText="1"/>
    </xf>
    <xf numFmtId="0" fontId="10" fillId="23" borderId="29" xfId="0" applyFont="1" applyFill="1" applyBorder="1" applyAlignment="1">
      <alignment vertical="center" wrapText="1"/>
    </xf>
    <xf numFmtId="0" fontId="10" fillId="7" borderId="36" xfId="0" applyFont="1" applyFill="1" applyBorder="1" applyAlignment="1">
      <alignment horizontal="center" vertical="center" wrapText="1"/>
    </xf>
    <xf numFmtId="0" fontId="10" fillId="10" borderId="36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0" fillId="7" borderId="0" xfId="0" applyFill="1"/>
    <xf numFmtId="0" fontId="10" fillId="7" borderId="37" xfId="0" applyFont="1" applyFill="1" applyBorder="1" applyAlignment="1">
      <alignment horizontal="center" vertical="center" wrapText="1"/>
    </xf>
    <xf numFmtId="0" fontId="10" fillId="10" borderId="3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6" fillId="0" borderId="0" xfId="0" applyFont="1"/>
    <xf numFmtId="0" fontId="0" fillId="0" borderId="28" xfId="0" applyBorder="1"/>
    <xf numFmtId="0" fontId="0" fillId="27" borderId="24" xfId="0" applyFill="1" applyBorder="1"/>
    <xf numFmtId="0" fontId="0" fillId="27" borderId="25" xfId="0" applyFill="1" applyBorder="1"/>
    <xf numFmtId="0" fontId="0" fillId="27" borderId="26" xfId="0" applyFill="1" applyBorder="1"/>
    <xf numFmtId="2" fontId="12" fillId="7" borderId="1" xfId="0" applyNumberFormat="1" applyFont="1" applyFill="1" applyBorder="1" applyAlignment="1">
      <alignment horizontal="center"/>
    </xf>
    <xf numFmtId="0" fontId="1" fillId="29" borderId="1" xfId="0" applyFont="1" applyFill="1" applyBorder="1" applyAlignment="1">
      <alignment horizontal="center"/>
    </xf>
    <xf numFmtId="0" fontId="1" fillId="30" borderId="1" xfId="0" applyFont="1" applyFill="1" applyBorder="1" applyAlignment="1">
      <alignment horizontal="center"/>
    </xf>
    <xf numFmtId="0" fontId="1" fillId="31" borderId="1" xfId="0" applyFont="1" applyFill="1" applyBorder="1" applyAlignment="1">
      <alignment horizontal="center"/>
    </xf>
    <xf numFmtId="0" fontId="10" fillId="31" borderId="1" xfId="0" applyFont="1" applyFill="1" applyBorder="1" applyAlignment="1">
      <alignment horizontal="center"/>
    </xf>
    <xf numFmtId="0" fontId="11" fillId="29" borderId="1" xfId="0" applyFont="1" applyFill="1" applyBorder="1" applyAlignment="1">
      <alignment horizontal="center"/>
    </xf>
    <xf numFmtId="0" fontId="11" fillId="30" borderId="1" xfId="0" applyFont="1" applyFill="1" applyBorder="1" applyAlignment="1">
      <alignment horizontal="center"/>
    </xf>
    <xf numFmtId="0" fontId="12" fillId="31" borderId="1" xfId="0" applyFont="1" applyFill="1" applyBorder="1" applyAlignment="1">
      <alignment horizontal="center"/>
    </xf>
    <xf numFmtId="0" fontId="0" fillId="0" borderId="40" xfId="0" applyBorder="1"/>
    <xf numFmtId="0" fontId="0" fillId="0" borderId="11" xfId="0" applyBorder="1"/>
    <xf numFmtId="0" fontId="12" fillId="0" borderId="0" xfId="0" applyFont="1" applyAlignment="1">
      <alignment horizontal="center"/>
    </xf>
    <xf numFmtId="0" fontId="0" fillId="0" borderId="17" xfId="0" applyBorder="1" applyAlignment="1">
      <alignment horizontal="center"/>
    </xf>
    <xf numFmtId="0" fontId="14" fillId="0" borderId="0" xfId="0" applyFont="1" applyAlignment="1">
      <alignment horizontal="right"/>
    </xf>
    <xf numFmtId="0" fontId="0" fillId="9" borderId="0" xfId="0" applyFill="1"/>
    <xf numFmtId="0" fontId="0" fillId="5" borderId="0" xfId="0" applyFill="1"/>
    <xf numFmtId="0" fontId="0" fillId="0" borderId="9" xfId="0" quotePrefix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9" xfId="0" applyNumberFormat="1" applyBorder="1" applyAlignment="1">
      <alignment horizontal="center"/>
    </xf>
    <xf numFmtId="2" fontId="0" fillId="0" borderId="9" xfId="0" applyNumberFormat="1" applyBorder="1" applyAlignment="1">
      <alignment horizontal="center" vertical="center"/>
    </xf>
    <xf numFmtId="2" fontId="0" fillId="7" borderId="9" xfId="0" applyNumberFormat="1" applyFill="1" applyBorder="1" applyAlignment="1">
      <alignment horizontal="center" vertical="center"/>
    </xf>
    <xf numFmtId="1" fontId="0" fillId="27" borderId="25" xfId="0" applyNumberFormat="1" applyFill="1" applyBorder="1"/>
    <xf numFmtId="1" fontId="0" fillId="21" borderId="25" xfId="0" applyNumberFormat="1" applyFill="1" applyBorder="1"/>
    <xf numFmtId="1" fontId="0" fillId="21" borderId="26" xfId="0" applyNumberFormat="1" applyFill="1" applyBorder="1"/>
    <xf numFmtId="0" fontId="5" fillId="0" borderId="0" xfId="0" applyFont="1" applyAlignment="1">
      <alignment horizontal="left"/>
    </xf>
    <xf numFmtId="0" fontId="16" fillId="0" borderId="19" xfId="0" applyFont="1" applyBorder="1"/>
    <xf numFmtId="0" fontId="16" fillId="21" borderId="21" xfId="0" applyFont="1" applyFill="1" applyBorder="1"/>
    <xf numFmtId="2" fontId="16" fillId="21" borderId="22" xfId="0" applyNumberFormat="1" applyFont="1" applyFill="1" applyBorder="1"/>
    <xf numFmtId="2" fontId="16" fillId="22" borderId="22" xfId="0" applyNumberFormat="1" applyFont="1" applyFill="1" applyBorder="1"/>
    <xf numFmtId="2" fontId="16" fillId="21" borderId="23" xfId="0" applyNumberFormat="1" applyFont="1" applyFill="1" applyBorder="1"/>
    <xf numFmtId="0" fontId="16" fillId="21" borderId="22" xfId="0" applyFont="1" applyFill="1" applyBorder="1"/>
    <xf numFmtId="2" fontId="16" fillId="15" borderId="22" xfId="0" applyNumberFormat="1" applyFont="1" applyFill="1" applyBorder="1"/>
    <xf numFmtId="2" fontId="16" fillId="18" borderId="22" xfId="0" applyNumberFormat="1" applyFont="1" applyFill="1" applyBorder="1"/>
    <xf numFmtId="2" fontId="0" fillId="32" borderId="0" xfId="0" applyNumberFormat="1" applyFill="1"/>
    <xf numFmtId="2" fontId="0" fillId="15" borderId="0" xfId="0" applyNumberFormat="1" applyFill="1"/>
    <xf numFmtId="2" fontId="0" fillId="22" borderId="0" xfId="0" applyNumberFormat="1" applyFill="1"/>
    <xf numFmtId="0" fontId="21" fillId="7" borderId="36" xfId="0" applyFont="1" applyFill="1" applyBorder="1" applyAlignment="1">
      <alignment horizontal="center" vertical="top" wrapText="1"/>
    </xf>
    <xf numFmtId="164" fontId="21" fillId="26" borderId="32" xfId="0" applyNumberFormat="1" applyFont="1" applyFill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0" fillId="33" borderId="0" xfId="0" applyFill="1"/>
    <xf numFmtId="0" fontId="0" fillId="25" borderId="0" xfId="0" applyFill="1"/>
    <xf numFmtId="0" fontId="21" fillId="0" borderId="31" xfId="0" applyFont="1" applyBorder="1" applyAlignment="1">
      <alignment horizontal="center" vertical="center" wrapText="1"/>
    </xf>
    <xf numFmtId="2" fontId="21" fillId="16" borderId="39" xfId="0" applyNumberFormat="1" applyFont="1" applyFill="1" applyBorder="1" applyAlignment="1">
      <alignment horizontal="center" vertical="center" wrapText="1"/>
    </xf>
    <xf numFmtId="2" fontId="21" fillId="29" borderId="1" xfId="0" applyNumberFormat="1" applyFont="1" applyFill="1" applyBorder="1" applyAlignment="1">
      <alignment horizontal="center"/>
    </xf>
    <xf numFmtId="2" fontId="21" fillId="30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18" borderId="0" xfId="0" applyNumberFormat="1" applyFill="1"/>
    <xf numFmtId="2" fontId="0" fillId="27" borderId="0" xfId="0" applyNumberFormat="1" applyFill="1"/>
    <xf numFmtId="2" fontId="0" fillId="5" borderId="0" xfId="0" applyNumberFormat="1" applyFill="1"/>
    <xf numFmtId="2" fontId="16" fillId="9" borderId="22" xfId="0" applyNumberFormat="1" applyFont="1" applyFill="1" applyBorder="1"/>
    <xf numFmtId="0" fontId="16" fillId="0" borderId="21" xfId="0" applyFont="1" applyBorder="1"/>
    <xf numFmtId="0" fontId="16" fillId="0" borderId="27" xfId="0" applyFont="1" applyBorder="1"/>
    <xf numFmtId="2" fontId="16" fillId="5" borderId="22" xfId="0" applyNumberFormat="1" applyFont="1" applyFill="1" applyBorder="1"/>
    <xf numFmtId="2" fontId="16" fillId="5" borderId="23" xfId="0" applyNumberFormat="1" applyFont="1" applyFill="1" applyBorder="1"/>
    <xf numFmtId="0" fontId="16" fillId="21" borderId="0" xfId="0" applyFont="1" applyFill="1"/>
    <xf numFmtId="1" fontId="16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2" fontId="23" fillId="0" borderId="1" xfId="0" applyNumberFormat="1" applyFont="1" applyBorder="1"/>
    <xf numFmtId="0" fontId="23" fillId="10" borderId="1" xfId="0" applyFont="1" applyFill="1" applyBorder="1" applyAlignment="1">
      <alignment horizontal="center"/>
    </xf>
    <xf numFmtId="0" fontId="23" fillId="5" borderId="1" xfId="0" applyFont="1" applyFill="1" applyBorder="1" applyAlignment="1">
      <alignment horizontal="center"/>
    </xf>
    <xf numFmtId="2" fontId="23" fillId="2" borderId="3" xfId="0" applyNumberFormat="1" applyFont="1" applyFill="1" applyBorder="1"/>
    <xf numFmtId="2" fontId="21" fillId="30" borderId="1" xfId="0" applyNumberFormat="1" applyFont="1" applyFill="1" applyBorder="1" applyAlignment="1">
      <alignment horizontal="center"/>
    </xf>
    <xf numFmtId="2" fontId="21" fillId="2" borderId="1" xfId="0" applyNumberFormat="1" applyFont="1" applyFill="1" applyBorder="1" applyAlignment="1">
      <alignment horizontal="center"/>
    </xf>
    <xf numFmtId="2" fontId="21" fillId="17" borderId="1" xfId="0" applyNumberFormat="1" applyFont="1" applyFill="1" applyBorder="1" applyAlignment="1">
      <alignment horizontal="center"/>
    </xf>
    <xf numFmtId="0" fontId="11" fillId="30" borderId="7" xfId="0" applyFont="1" applyFill="1" applyBorder="1" applyAlignment="1">
      <alignment horizontal="center"/>
    </xf>
    <xf numFmtId="0" fontId="11" fillId="30" borderId="2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2" fontId="21" fillId="7" borderId="1" xfId="0" applyNumberFormat="1" applyFont="1" applyFill="1" applyBorder="1" applyAlignment="1">
      <alignment horizontal="center"/>
    </xf>
    <xf numFmtId="0" fontId="21" fillId="20" borderId="1" xfId="0" applyFont="1" applyFill="1" applyBorder="1" applyAlignment="1">
      <alignment horizontal="center"/>
    </xf>
    <xf numFmtId="2" fontId="21" fillId="20" borderId="1" xfId="0" applyNumberFormat="1" applyFont="1" applyFill="1" applyBorder="1" applyAlignment="1">
      <alignment horizontal="center"/>
    </xf>
    <xf numFmtId="0" fontId="20" fillId="20" borderId="1" xfId="0" applyFont="1" applyFill="1" applyBorder="1" applyAlignment="1">
      <alignment horizontal="center" vertical="center"/>
    </xf>
    <xf numFmtId="0" fontId="21" fillId="20" borderId="6" xfId="0" applyFont="1" applyFill="1" applyBorder="1" applyAlignment="1">
      <alignment horizontal="center"/>
    </xf>
    <xf numFmtId="2" fontId="23" fillId="26" borderId="3" xfId="0" applyNumberFormat="1" applyFont="1" applyFill="1" applyBorder="1"/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0" fillId="0" borderId="0" xfId="0" applyFont="1" applyAlignment="1">
      <alignment wrapText="1"/>
    </xf>
    <xf numFmtId="0" fontId="10" fillId="16" borderId="1" xfId="0" applyFont="1" applyFill="1" applyBorder="1" applyAlignment="1">
      <alignment wrapText="1"/>
    </xf>
    <xf numFmtId="0" fontId="10" fillId="16" borderId="3" xfId="0" applyFont="1" applyFill="1" applyBorder="1" applyAlignment="1">
      <alignment wrapText="1"/>
    </xf>
    <xf numFmtId="0" fontId="10" fillId="16" borderId="3" xfId="0" applyFont="1" applyFill="1" applyBorder="1"/>
    <xf numFmtId="0" fontId="10" fillId="16" borderId="3" xfId="0" applyFont="1" applyFill="1" applyBorder="1" applyAlignment="1">
      <alignment vertical="center" wrapText="1"/>
    </xf>
    <xf numFmtId="0" fontId="10" fillId="13" borderId="1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2" fontId="10" fillId="0" borderId="1" xfId="0" applyNumberFormat="1" applyFont="1" applyBorder="1" applyAlignment="1">
      <alignment vertical="center"/>
    </xf>
    <xf numFmtId="0" fontId="10" fillId="28" borderId="1" xfId="0" applyFont="1" applyFill="1" applyBorder="1" applyAlignment="1">
      <alignment wrapText="1"/>
    </xf>
    <xf numFmtId="0" fontId="10" fillId="9" borderId="1" xfId="0" applyFont="1" applyFill="1" applyBorder="1" applyAlignment="1">
      <alignment wrapText="1"/>
    </xf>
    <xf numFmtId="0" fontId="10" fillId="11" borderId="1" xfId="0" applyFont="1" applyFill="1" applyBorder="1" applyAlignment="1">
      <alignment wrapText="1"/>
    </xf>
    <xf numFmtId="0" fontId="10" fillId="10" borderId="1" xfId="0" applyFont="1" applyFill="1" applyBorder="1" applyAlignment="1">
      <alignment wrapText="1"/>
    </xf>
    <xf numFmtId="0" fontId="10" fillId="10" borderId="1" xfId="0" applyFont="1" applyFill="1" applyBorder="1" applyAlignment="1">
      <alignment horizontal="left" vertical="top" wrapText="1"/>
    </xf>
    <xf numFmtId="2" fontId="10" fillId="16" borderId="34" xfId="0" applyNumberFormat="1" applyFont="1" applyFill="1" applyBorder="1" applyAlignment="1">
      <alignment horizontal="center"/>
    </xf>
    <xf numFmtId="0" fontId="10" fillId="0" borderId="0" xfId="0" applyFont="1" applyAlignment="1">
      <alignment vertical="center"/>
    </xf>
    <xf numFmtId="0" fontId="10" fillId="7" borderId="0" xfId="0" applyFont="1" applyFill="1" applyAlignment="1">
      <alignment horizontal="center" wrapText="1"/>
    </xf>
    <xf numFmtId="2" fontId="10" fillId="7" borderId="0" xfId="0" applyNumberFormat="1" applyFont="1" applyFill="1" applyAlignment="1">
      <alignment horizontal="center"/>
    </xf>
    <xf numFmtId="0" fontId="10" fillId="7" borderId="0" xfId="0" applyFont="1" applyFill="1" applyAlignment="1">
      <alignment vertical="center"/>
    </xf>
    <xf numFmtId="0" fontId="10" fillId="13" borderId="2" xfId="0" applyFont="1" applyFill="1" applyBorder="1" applyAlignment="1">
      <alignment vertical="top" wrapText="1"/>
    </xf>
    <xf numFmtId="0" fontId="10" fillId="13" borderId="10" xfId="0" applyFont="1" applyFill="1" applyBorder="1" applyAlignment="1">
      <alignment vertical="top" wrapText="1"/>
    </xf>
    <xf numFmtId="0" fontId="10" fillId="28" borderId="2" xfId="0" applyFont="1" applyFill="1" applyBorder="1" applyAlignment="1">
      <alignment vertical="top" wrapText="1"/>
    </xf>
    <xf numFmtId="0" fontId="10" fillId="28" borderId="10" xfId="0" applyFont="1" applyFill="1" applyBorder="1" applyAlignment="1">
      <alignment vertical="top" wrapText="1"/>
    </xf>
    <xf numFmtId="0" fontId="10" fillId="9" borderId="2" xfId="0" applyFont="1" applyFill="1" applyBorder="1" applyAlignment="1">
      <alignment vertical="top" wrapText="1"/>
    </xf>
    <xf numFmtId="0" fontId="10" fillId="9" borderId="10" xfId="0" applyFont="1" applyFill="1" applyBorder="1" applyAlignment="1">
      <alignment vertical="top" wrapText="1"/>
    </xf>
    <xf numFmtId="2" fontId="10" fillId="16" borderId="35" xfId="0" applyNumberFormat="1" applyFont="1" applyFill="1" applyBorder="1" applyAlignment="1">
      <alignment horizontal="center"/>
    </xf>
    <xf numFmtId="0" fontId="10" fillId="8" borderId="36" xfId="0" applyFont="1" applyFill="1" applyBorder="1" applyAlignment="1">
      <alignment horizontal="center" vertical="center" wrapText="1"/>
    </xf>
    <xf numFmtId="0" fontId="10" fillId="8" borderId="37" xfId="0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" fillId="7" borderId="37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0" fillId="7" borderId="0" xfId="0" applyFont="1" applyFill="1" applyAlignment="1">
      <alignment horizontal="center"/>
    </xf>
    <xf numFmtId="0" fontId="10" fillId="7" borderId="0" xfId="0" applyFont="1" applyFill="1"/>
    <xf numFmtId="0" fontId="1" fillId="7" borderId="0" xfId="0" applyFont="1" applyFill="1" applyAlignment="1">
      <alignment horizontal="center"/>
    </xf>
    <xf numFmtId="0" fontId="13" fillId="7" borderId="0" xfId="0" applyFont="1" applyFill="1" applyAlignment="1">
      <alignment horizontal="center"/>
    </xf>
    <xf numFmtId="2" fontId="1" fillId="7" borderId="0" xfId="0" applyNumberFormat="1" applyFont="1" applyFill="1" applyAlignment="1">
      <alignment horizontal="center"/>
    </xf>
    <xf numFmtId="0" fontId="21" fillId="0" borderId="0" xfId="0" applyFont="1" applyAlignment="1">
      <alignment horizontal="left"/>
    </xf>
    <xf numFmtId="2" fontId="12" fillId="0" borderId="0" xfId="0" applyNumberFormat="1" applyFont="1"/>
    <xf numFmtId="0" fontId="20" fillId="0" borderId="0" xfId="0" applyFont="1"/>
    <xf numFmtId="0" fontId="24" fillId="16" borderId="0" xfId="0" applyFont="1" applyFill="1" applyAlignment="1">
      <alignment horizontal="center"/>
    </xf>
    <xf numFmtId="2" fontId="12" fillId="0" borderId="0" xfId="0" applyNumberFormat="1" applyFont="1" applyAlignment="1">
      <alignment horizontal="center"/>
    </xf>
    <xf numFmtId="0" fontId="20" fillId="7" borderId="0" xfId="0" applyFont="1" applyFill="1" applyAlignment="1">
      <alignment horizontal="left" vertical="center"/>
    </xf>
    <xf numFmtId="2" fontId="0" fillId="0" borderId="9" xfId="0" quotePrefix="1" applyNumberFormat="1" applyBorder="1" applyAlignment="1">
      <alignment horizontal="center"/>
    </xf>
    <xf numFmtId="2" fontId="21" fillId="24" borderId="36" xfId="0" applyNumberFormat="1" applyFont="1" applyFill="1" applyBorder="1" applyAlignment="1">
      <alignment horizontal="center" vertical="center" wrapText="1"/>
    </xf>
    <xf numFmtId="2" fontId="21" fillId="24" borderId="37" xfId="0" applyNumberFormat="1" applyFont="1" applyFill="1" applyBorder="1" applyAlignment="1">
      <alignment horizontal="center" vertical="center" wrapText="1"/>
    </xf>
    <xf numFmtId="2" fontId="21" fillId="0" borderId="37" xfId="0" applyNumberFormat="1" applyFont="1" applyBorder="1" applyAlignment="1">
      <alignment horizontal="center" vertical="center" wrapText="1"/>
    </xf>
    <xf numFmtId="2" fontId="21" fillId="0" borderId="38" xfId="0" applyNumberFormat="1" applyFont="1" applyBorder="1" applyAlignment="1">
      <alignment horizontal="center" vertical="center" wrapText="1"/>
    </xf>
    <xf numFmtId="2" fontId="21" fillId="25" borderId="36" xfId="0" applyNumberFormat="1" applyFont="1" applyFill="1" applyBorder="1" applyAlignment="1">
      <alignment horizontal="center" vertical="center" wrapText="1"/>
    </xf>
    <xf numFmtId="2" fontId="21" fillId="25" borderId="37" xfId="0" applyNumberFormat="1" applyFont="1" applyFill="1" applyBorder="1" applyAlignment="1">
      <alignment horizontal="center" vertical="center" wrapText="1"/>
    </xf>
    <xf numFmtId="2" fontId="21" fillId="7" borderId="37" xfId="0" applyNumberFormat="1" applyFont="1" applyFill="1" applyBorder="1" applyAlignment="1">
      <alignment horizontal="center" vertical="center" wrapText="1"/>
    </xf>
    <xf numFmtId="2" fontId="21" fillId="7" borderId="38" xfId="0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2" fontId="10" fillId="0" borderId="0" xfId="0" applyNumberFormat="1" applyFont="1" applyAlignment="1">
      <alignment horizontal="center"/>
    </xf>
    <xf numFmtId="2" fontId="21" fillId="20" borderId="3" xfId="0" applyNumberFormat="1" applyFont="1" applyFill="1" applyBorder="1" applyAlignment="1">
      <alignment horizontal="center"/>
    </xf>
    <xf numFmtId="2" fontId="21" fillId="20" borderId="2" xfId="0" applyNumberFormat="1" applyFont="1" applyFill="1" applyBorder="1" applyAlignment="1">
      <alignment horizontal="center"/>
    </xf>
    <xf numFmtId="0" fontId="21" fillId="20" borderId="8" xfId="0" applyFont="1" applyFill="1" applyBorder="1" applyAlignment="1">
      <alignment horizontal="center"/>
    </xf>
    <xf numFmtId="0" fontId="21" fillId="20" borderId="2" xfId="0" applyFont="1" applyFill="1" applyBorder="1" applyAlignment="1">
      <alignment horizontal="center"/>
    </xf>
    <xf numFmtId="0" fontId="21" fillId="20" borderId="7" xfId="0" applyFont="1" applyFill="1" applyBorder="1" applyAlignment="1">
      <alignment horizontal="center"/>
    </xf>
    <xf numFmtId="0" fontId="21" fillId="20" borderId="3" xfId="0" applyFont="1" applyFill="1" applyBorder="1" applyAlignment="1">
      <alignment horizontal="center"/>
    </xf>
    <xf numFmtId="0" fontId="21" fillId="2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  <xf numFmtId="0" fontId="12" fillId="0" borderId="1" xfId="0" applyFont="1" applyBorder="1" applyAlignment="1">
      <alignment horizontal="left" vertical="center" wrapText="1"/>
    </xf>
    <xf numFmtId="0" fontId="12" fillId="7" borderId="1" xfId="0" applyFont="1" applyFill="1" applyBorder="1" applyAlignment="1">
      <alignment horizontal="left" vertical="center"/>
    </xf>
    <xf numFmtId="0" fontId="12" fillId="7" borderId="1" xfId="0" applyFont="1" applyFill="1" applyBorder="1" applyAlignment="1">
      <alignment horizontal="left" vertical="center" wrapText="1"/>
    </xf>
    <xf numFmtId="2" fontId="12" fillId="7" borderId="1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4" fillId="8" borderId="1" xfId="0" applyFont="1" applyFill="1" applyBorder="1" applyAlignment="1">
      <alignment horizontal="center"/>
    </xf>
    <xf numFmtId="0" fontId="27" fillId="0" borderId="0" xfId="0" applyFont="1"/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2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3" fillId="36" borderId="0" xfId="0" applyFont="1" applyFill="1" applyAlignment="1">
      <alignment horizontal="center"/>
    </xf>
    <xf numFmtId="0" fontId="6" fillId="36" borderId="1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2" fontId="23" fillId="16" borderId="0" xfId="0" applyNumberFormat="1" applyFont="1" applyFill="1" applyAlignment="1">
      <alignment horizont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2" fontId="23" fillId="2" borderId="1" xfId="0" applyNumberFormat="1" applyFont="1" applyFill="1" applyBorder="1" applyAlignment="1">
      <alignment horizontal="center"/>
    </xf>
    <xf numFmtId="0" fontId="23" fillId="6" borderId="1" xfId="0" applyFont="1" applyFill="1" applyBorder="1" applyAlignment="1">
      <alignment horizontal="center"/>
    </xf>
    <xf numFmtId="0" fontId="23" fillId="11" borderId="1" xfId="0" applyFont="1" applyFill="1" applyBorder="1" applyAlignment="1">
      <alignment horizontal="center"/>
    </xf>
    <xf numFmtId="0" fontId="23" fillId="2" borderId="1" xfId="0" applyFont="1" applyFill="1" applyBorder="1" applyAlignment="1">
      <alignment horizontal="center"/>
    </xf>
    <xf numFmtId="0" fontId="23" fillId="0" borderId="2" xfId="0" applyFont="1" applyBorder="1" applyAlignment="1">
      <alignment horizontal="center"/>
    </xf>
    <xf numFmtId="2" fontId="23" fillId="2" borderId="7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23" fillId="2" borderId="7" xfId="0" applyFont="1" applyFill="1" applyBorder="1" applyAlignment="1">
      <alignment horizontal="center"/>
    </xf>
    <xf numFmtId="0" fontId="23" fillId="0" borderId="7" xfId="0" applyFont="1" applyBorder="1" applyAlignment="1">
      <alignment horizontal="center"/>
    </xf>
    <xf numFmtId="2" fontId="23" fillId="34" borderId="7" xfId="0" applyNumberFormat="1" applyFont="1" applyFill="1" applyBorder="1" applyAlignment="1">
      <alignment horizontal="center"/>
    </xf>
    <xf numFmtId="2" fontId="23" fillId="10" borderId="7" xfId="0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2" fontId="23" fillId="2" borderId="2" xfId="0" applyNumberFormat="1" applyFont="1" applyFill="1" applyBorder="1" applyAlignment="1">
      <alignment horizontal="center"/>
    </xf>
    <xf numFmtId="0" fontId="4" fillId="16" borderId="1" xfId="0" applyFont="1" applyFill="1" applyBorder="1" applyAlignment="1">
      <alignment horizontal="center"/>
    </xf>
    <xf numFmtId="2" fontId="23" fillId="10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23" fillId="2" borderId="3" xfId="0" applyFont="1" applyFill="1" applyBorder="1" applyAlignment="1">
      <alignment horizontal="center"/>
    </xf>
    <xf numFmtId="0" fontId="2" fillId="0" borderId="1" xfId="0" applyFont="1" applyBorder="1"/>
    <xf numFmtId="0" fontId="0" fillId="16" borderId="0" xfId="0" applyFill="1"/>
    <xf numFmtId="0" fontId="16" fillId="16" borderId="0" xfId="0" applyFont="1" applyFill="1"/>
    <xf numFmtId="0" fontId="1" fillId="0" borderId="38" xfId="0" applyFont="1" applyBorder="1" applyAlignment="1">
      <alignment horizontal="center" vertical="center" wrapText="1"/>
    </xf>
    <xf numFmtId="0" fontId="21" fillId="7" borderId="42" xfId="0" applyFont="1" applyFill="1" applyBorder="1" applyAlignment="1">
      <alignment horizontal="center" vertical="top" wrapText="1"/>
    </xf>
    <xf numFmtId="0" fontId="21" fillId="7" borderId="37" xfId="0" applyFont="1" applyFill="1" applyBorder="1" applyAlignment="1">
      <alignment horizontal="center" vertical="top" wrapText="1"/>
    </xf>
    <xf numFmtId="0" fontId="29" fillId="0" borderId="0" xfId="0" applyFont="1"/>
    <xf numFmtId="2" fontId="16" fillId="21" borderId="44" xfId="0" applyNumberFormat="1" applyFont="1" applyFill="1" applyBorder="1"/>
    <xf numFmtId="0" fontId="0" fillId="27" borderId="43" xfId="0" applyFill="1" applyBorder="1"/>
    <xf numFmtId="0" fontId="16" fillId="21" borderId="44" xfId="0" applyFont="1" applyFill="1" applyBorder="1"/>
    <xf numFmtId="0" fontId="0" fillId="21" borderId="43" xfId="0" applyFill="1" applyBorder="1"/>
    <xf numFmtId="0" fontId="16" fillId="0" borderId="22" xfId="0" applyFont="1" applyBorder="1"/>
    <xf numFmtId="0" fontId="16" fillId="0" borderId="2" xfId="0" applyFont="1" applyBorder="1"/>
    <xf numFmtId="0" fontId="16" fillId="0" borderId="17" xfId="0" applyFont="1" applyBorder="1"/>
    <xf numFmtId="0" fontId="16" fillId="0" borderId="23" xfId="0" applyFont="1" applyBorder="1"/>
    <xf numFmtId="2" fontId="16" fillId="18" borderId="45" xfId="0" applyNumberFormat="1" applyFont="1" applyFill="1" applyBorder="1"/>
    <xf numFmtId="2" fontId="16" fillId="15" borderId="45" xfId="0" applyNumberFormat="1" applyFont="1" applyFill="1" applyBorder="1"/>
    <xf numFmtId="2" fontId="16" fillId="9" borderId="45" xfId="0" applyNumberFormat="1" applyFont="1" applyFill="1" applyBorder="1"/>
    <xf numFmtId="2" fontId="16" fillId="21" borderId="45" xfId="0" applyNumberFormat="1" applyFont="1" applyFill="1" applyBorder="1"/>
    <xf numFmtId="2" fontId="16" fillId="22" borderId="45" xfId="0" applyNumberFormat="1" applyFont="1" applyFill="1" applyBorder="1"/>
    <xf numFmtId="2" fontId="16" fillId="15" borderId="23" xfId="0" applyNumberFormat="1" applyFont="1" applyFill="1" applyBorder="1"/>
    <xf numFmtId="0" fontId="0" fillId="27" borderId="46" xfId="0" applyFill="1" applyBorder="1"/>
    <xf numFmtId="0" fontId="16" fillId="0" borderId="47" xfId="0" applyFont="1" applyBorder="1"/>
    <xf numFmtId="0" fontId="0" fillId="21" borderId="48" xfId="0" applyFill="1" applyBorder="1"/>
    <xf numFmtId="0" fontId="16" fillId="21" borderId="49" xfId="0" applyFont="1" applyFill="1" applyBorder="1"/>
    <xf numFmtId="0" fontId="16" fillId="0" borderId="49" xfId="0" applyFont="1" applyBorder="1"/>
    <xf numFmtId="1" fontId="16" fillId="0" borderId="20" xfId="0" applyNumberFormat="1" applyFont="1" applyBorder="1"/>
    <xf numFmtId="2" fontId="16" fillId="18" borderId="23" xfId="0" applyNumberFormat="1" applyFont="1" applyFill="1" applyBorder="1"/>
    <xf numFmtId="2" fontId="16" fillId="22" borderId="23" xfId="0" applyNumberFormat="1" applyFont="1" applyFill="1" applyBorder="1"/>
    <xf numFmtId="0" fontId="30" fillId="16" borderId="0" xfId="0" applyFont="1" applyFill="1"/>
    <xf numFmtId="0" fontId="16" fillId="21" borderId="50" xfId="0" applyFont="1" applyFill="1" applyBorder="1"/>
    <xf numFmtId="0" fontId="1" fillId="7" borderId="41" xfId="0" applyFont="1" applyFill="1" applyBorder="1" applyAlignment="1">
      <alignment horizontal="center" vertical="center" wrapText="1"/>
    </xf>
    <xf numFmtId="0" fontId="21" fillId="7" borderId="34" xfId="0" applyFont="1" applyFill="1" applyBorder="1" applyAlignment="1">
      <alignment horizontal="center" vertical="top" wrapText="1"/>
    </xf>
    <xf numFmtId="0" fontId="21" fillId="7" borderId="41" xfId="0" applyFont="1" applyFill="1" applyBorder="1" applyAlignment="1">
      <alignment horizontal="center" vertical="top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1" fillId="7" borderId="42" xfId="0" applyFont="1" applyFill="1" applyBorder="1" applyAlignment="1">
      <alignment horizontal="center" vertical="center" wrapText="1"/>
    </xf>
    <xf numFmtId="0" fontId="21" fillId="7" borderId="30" xfId="0" applyFont="1" applyFill="1" applyBorder="1" applyAlignment="1">
      <alignment horizontal="center" vertical="top" wrapText="1"/>
    </xf>
    <xf numFmtId="0" fontId="21" fillId="7" borderId="38" xfId="0" applyFont="1" applyFill="1" applyBorder="1" applyAlignment="1">
      <alignment horizontal="center" vertical="top" wrapText="1"/>
    </xf>
    <xf numFmtId="0" fontId="20" fillId="27" borderId="30" xfId="0" applyFont="1" applyFill="1" applyBorder="1" applyAlignment="1">
      <alignment horizontal="center" vertical="center" wrapText="1"/>
    </xf>
    <xf numFmtId="0" fontId="20" fillId="27" borderId="37" xfId="0" applyFont="1" applyFill="1" applyBorder="1" applyAlignment="1">
      <alignment horizontal="center" vertical="center" wrapText="1"/>
    </xf>
    <xf numFmtId="0" fontId="20" fillId="27" borderId="34" xfId="0" applyFont="1" applyFill="1" applyBorder="1" applyAlignment="1">
      <alignment horizontal="center" vertical="center" wrapText="1"/>
    </xf>
    <xf numFmtId="0" fontId="20" fillId="27" borderId="38" xfId="0" applyFont="1" applyFill="1" applyBorder="1" applyAlignment="1">
      <alignment horizontal="center" vertical="center" wrapText="1"/>
    </xf>
    <xf numFmtId="0" fontId="20" fillId="27" borderId="41" xfId="0" applyFont="1" applyFill="1" applyBorder="1" applyAlignment="1">
      <alignment horizontal="center" vertical="center" wrapText="1"/>
    </xf>
    <xf numFmtId="0" fontId="20" fillId="27" borderId="36" xfId="0" applyFont="1" applyFill="1" applyBorder="1" applyAlignment="1">
      <alignment horizontal="center" vertical="center" wrapText="1"/>
    </xf>
    <xf numFmtId="1" fontId="20" fillId="27" borderId="38" xfId="0" applyNumberFormat="1" applyFont="1" applyFill="1" applyBorder="1" applyAlignment="1">
      <alignment horizontal="center" vertical="center" wrapText="1"/>
    </xf>
    <xf numFmtId="1" fontId="20" fillId="27" borderId="37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/>
    </xf>
    <xf numFmtId="0" fontId="11" fillId="30" borderId="0" xfId="0" applyFont="1" applyFill="1" applyAlignment="1">
      <alignment vertical="center"/>
    </xf>
    <xf numFmtId="0" fontId="10" fillId="16" borderId="1" xfId="0" applyFont="1" applyFill="1" applyBorder="1" applyAlignment="1">
      <alignment horizontal="center" wrapText="1"/>
    </xf>
    <xf numFmtId="0" fontId="1" fillId="16" borderId="1" xfId="0" applyFont="1" applyFill="1" applyBorder="1" applyAlignment="1">
      <alignment horizontal="center" vertical="center" wrapText="1"/>
    </xf>
    <xf numFmtId="0" fontId="34" fillId="27" borderId="0" xfId="0" applyFont="1" applyFill="1"/>
    <xf numFmtId="0" fontId="11" fillId="27" borderId="0" xfId="0" applyFont="1" applyFill="1" applyAlignment="1">
      <alignment vertical="center"/>
    </xf>
    <xf numFmtId="0" fontId="11" fillId="7" borderId="0" xfId="0" applyFont="1" applyFill="1" applyAlignment="1">
      <alignment vertical="center"/>
    </xf>
    <xf numFmtId="0" fontId="11" fillId="16" borderId="1" xfId="0" applyFont="1" applyFill="1" applyBorder="1" applyAlignment="1">
      <alignment horizontal="center" vertical="center" wrapText="1"/>
    </xf>
    <xf numFmtId="2" fontId="10" fillId="7" borderId="1" xfId="0" applyNumberFormat="1" applyFont="1" applyFill="1" applyBorder="1" applyAlignment="1">
      <alignment horizontal="center" vertical="center"/>
    </xf>
    <xf numFmtId="2" fontId="10" fillId="31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left" vertical="center" wrapText="1"/>
    </xf>
    <xf numFmtId="0" fontId="10" fillId="31" borderId="1" xfId="0" applyFont="1" applyFill="1" applyBorder="1" applyAlignment="1">
      <alignment horizontal="left" vertical="center" wrapText="1"/>
    </xf>
    <xf numFmtId="0" fontId="10" fillId="20" borderId="1" xfId="0" applyFont="1" applyFill="1" applyBorder="1" applyAlignment="1">
      <alignment horizontal="left" vertical="center" wrapText="1"/>
    </xf>
    <xf numFmtId="2" fontId="10" fillId="20" borderId="1" xfId="0" applyNumberFormat="1" applyFont="1" applyFill="1" applyBorder="1" applyAlignment="1">
      <alignment horizontal="center" vertical="center"/>
    </xf>
    <xf numFmtId="0" fontId="1" fillId="27" borderId="1" xfId="0" applyFont="1" applyFill="1" applyBorder="1" applyAlignment="1">
      <alignment horizontal="left" vertical="center" wrapText="1"/>
    </xf>
    <xf numFmtId="0" fontId="35" fillId="0" borderId="0" xfId="0" applyFont="1" applyAlignment="1">
      <alignment vertical="center"/>
    </xf>
    <xf numFmtId="0" fontId="36" fillId="0" borderId="0" xfId="0" applyFont="1" applyAlignment="1">
      <alignment vertical="center" wrapText="1"/>
    </xf>
    <xf numFmtId="0" fontId="12" fillId="7" borderId="1" xfId="0" applyFont="1" applyFill="1" applyBorder="1" applyAlignment="1">
      <alignment vertical="center"/>
    </xf>
    <xf numFmtId="2" fontId="1" fillId="16" borderId="1" xfId="0" applyNumberFormat="1" applyFont="1" applyFill="1" applyBorder="1" applyAlignment="1">
      <alignment horizontal="center" vertical="center"/>
    </xf>
    <xf numFmtId="2" fontId="11" fillId="16" borderId="1" xfId="0" applyNumberFormat="1" applyFont="1" applyFill="1" applyBorder="1" applyAlignment="1">
      <alignment horizontal="center" vertical="center"/>
    </xf>
    <xf numFmtId="2" fontId="1" fillId="27" borderId="1" xfId="0" applyNumberFormat="1" applyFont="1" applyFill="1" applyBorder="1" applyAlignment="1">
      <alignment horizontal="center" vertical="center"/>
    </xf>
    <xf numFmtId="0" fontId="31" fillId="27" borderId="27" xfId="0" applyFont="1" applyFill="1" applyBorder="1" applyAlignment="1">
      <alignment horizontal="center" vertical="center" wrapText="1"/>
    </xf>
    <xf numFmtId="0" fontId="31" fillId="27" borderId="0" xfId="0" applyFont="1" applyFill="1" applyAlignment="1">
      <alignment horizontal="center" vertical="center" wrapText="1"/>
    </xf>
    <xf numFmtId="0" fontId="18" fillId="8" borderId="27" xfId="0" applyFont="1" applyFill="1" applyBorder="1" applyAlignment="1">
      <alignment horizontal="center" vertical="top" wrapText="1"/>
    </xf>
    <xf numFmtId="0" fontId="18" fillId="8" borderId="0" xfId="0" applyFont="1" applyFill="1" applyAlignment="1">
      <alignment horizontal="center" vertical="top" wrapText="1"/>
    </xf>
    <xf numFmtId="0" fontId="17" fillId="23" borderId="30" xfId="0" applyFont="1" applyFill="1" applyBorder="1" applyAlignment="1">
      <alignment horizontal="center" vertical="center" wrapText="1"/>
    </xf>
    <xf numFmtId="0" fontId="17" fillId="23" borderId="34" xfId="0" applyFont="1" applyFill="1" applyBorder="1" applyAlignment="1">
      <alignment horizontal="center" vertical="center" wrapText="1"/>
    </xf>
    <xf numFmtId="0" fontId="17" fillId="23" borderId="35" xfId="0" applyFont="1" applyFill="1" applyBorder="1" applyAlignment="1">
      <alignment horizontal="center" vertical="center" wrapText="1"/>
    </xf>
    <xf numFmtId="0" fontId="10" fillId="23" borderId="30" xfId="0" applyFont="1" applyFill="1" applyBorder="1" applyAlignment="1">
      <alignment horizontal="center" vertical="center" wrapText="1"/>
    </xf>
    <xf numFmtId="0" fontId="10" fillId="23" borderId="34" xfId="0" applyFont="1" applyFill="1" applyBorder="1" applyAlignment="1">
      <alignment horizontal="center" vertical="center" wrapText="1"/>
    </xf>
    <xf numFmtId="0" fontId="10" fillId="23" borderId="35" xfId="0" applyFont="1" applyFill="1" applyBorder="1" applyAlignment="1">
      <alignment horizontal="center" vertical="center" wrapText="1"/>
    </xf>
    <xf numFmtId="0" fontId="10" fillId="23" borderId="31" xfId="0" applyFont="1" applyFill="1" applyBorder="1" applyAlignment="1">
      <alignment horizontal="center" vertical="center" wrapText="1"/>
    </xf>
    <xf numFmtId="0" fontId="10" fillId="23" borderId="32" xfId="0" applyFont="1" applyFill="1" applyBorder="1" applyAlignment="1">
      <alignment horizontal="center" vertical="center" wrapText="1"/>
    </xf>
    <xf numFmtId="0" fontId="10" fillId="23" borderId="33" xfId="0" applyFont="1" applyFill="1" applyBorder="1" applyAlignment="1">
      <alignment horizontal="center" vertical="center" wrapText="1"/>
    </xf>
    <xf numFmtId="0" fontId="1" fillId="23" borderId="30" xfId="0" applyFont="1" applyFill="1" applyBorder="1" applyAlignment="1">
      <alignment horizontal="center" vertical="center" wrapText="1"/>
    </xf>
    <xf numFmtId="0" fontId="1" fillId="23" borderId="35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left"/>
    </xf>
    <xf numFmtId="0" fontId="4" fillId="8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16" borderId="4" xfId="0" applyFont="1" applyFill="1" applyBorder="1" applyAlignment="1">
      <alignment horizontal="center"/>
    </xf>
    <xf numFmtId="0" fontId="4" fillId="16" borderId="5" xfId="0" applyFont="1" applyFill="1" applyBorder="1" applyAlignment="1">
      <alignment horizontal="center"/>
    </xf>
    <xf numFmtId="0" fontId="4" fillId="16" borderId="6" xfId="0" applyFont="1" applyFill="1" applyBorder="1" applyAlignment="1">
      <alignment horizontal="center"/>
    </xf>
    <xf numFmtId="0" fontId="4" fillId="17" borderId="4" xfId="0" applyFont="1" applyFill="1" applyBorder="1" applyAlignment="1">
      <alignment horizontal="center"/>
    </xf>
    <xf numFmtId="0" fontId="4" fillId="17" borderId="5" xfId="0" applyFont="1" applyFill="1" applyBorder="1" applyAlignment="1">
      <alignment horizontal="center"/>
    </xf>
    <xf numFmtId="0" fontId="4" fillId="17" borderId="6" xfId="0" applyFont="1" applyFill="1" applyBorder="1" applyAlignment="1">
      <alignment horizontal="center"/>
    </xf>
    <xf numFmtId="2" fontId="23" fillId="18" borderId="5" xfId="0" applyNumberFormat="1" applyFont="1" applyFill="1" applyBorder="1" applyAlignment="1">
      <alignment horizontal="center"/>
    </xf>
    <xf numFmtId="2" fontId="23" fillId="18" borderId="6" xfId="0" applyNumberFormat="1" applyFont="1" applyFill="1" applyBorder="1" applyAlignment="1">
      <alignment horizontal="center"/>
    </xf>
    <xf numFmtId="0" fontId="6" fillId="15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left"/>
    </xf>
    <xf numFmtId="0" fontId="7" fillId="14" borderId="1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23" fillId="11" borderId="5" xfId="0" applyFont="1" applyFill="1" applyBorder="1" applyAlignment="1">
      <alignment horizontal="center"/>
    </xf>
    <xf numFmtId="0" fontId="23" fillId="11" borderId="6" xfId="0" applyFont="1" applyFill="1" applyBorder="1" applyAlignment="1">
      <alignment horizontal="center"/>
    </xf>
    <xf numFmtId="0" fontId="7" fillId="12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left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23" fillId="6" borderId="5" xfId="0" applyFont="1" applyFill="1" applyBorder="1" applyAlignment="1">
      <alignment horizontal="center"/>
    </xf>
    <xf numFmtId="0" fontId="23" fillId="6" borderId="6" xfId="0" applyFont="1" applyFill="1" applyBorder="1" applyAlignment="1">
      <alignment horizontal="center"/>
    </xf>
    <xf numFmtId="0" fontId="8" fillId="7" borderId="0" xfId="0" applyFont="1" applyFill="1" applyAlignment="1">
      <alignment horizontal="left"/>
    </xf>
    <xf numFmtId="0" fontId="25" fillId="7" borderId="0" xfId="0" applyFont="1" applyFill="1" applyAlignment="1">
      <alignment horizontal="left"/>
    </xf>
    <xf numFmtId="0" fontId="4" fillId="3" borderId="1" xfId="0" applyFont="1" applyFill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0" fillId="16" borderId="3" xfId="0" applyFont="1" applyFill="1" applyBorder="1" applyAlignment="1">
      <alignment horizontal="center" wrapText="1"/>
    </xf>
    <xf numFmtId="0" fontId="10" fillId="16" borderId="12" xfId="0" applyFont="1" applyFill="1" applyBorder="1" applyAlignment="1">
      <alignment horizontal="center" wrapText="1"/>
    </xf>
    <xf numFmtId="0" fontId="10" fillId="9" borderId="2" xfId="0" applyFont="1" applyFill="1" applyBorder="1" applyAlignment="1">
      <alignment horizontal="left" vertical="top" wrapText="1"/>
    </xf>
    <xf numFmtId="0" fontId="10" fillId="9" borderId="10" xfId="0" applyFont="1" applyFill="1" applyBorder="1" applyAlignment="1">
      <alignment horizontal="left" vertical="top" wrapText="1"/>
    </xf>
    <xf numFmtId="0" fontId="10" fillId="9" borderId="3" xfId="0" applyFont="1" applyFill="1" applyBorder="1" applyAlignment="1">
      <alignment horizontal="left" vertical="top" wrapText="1"/>
    </xf>
    <xf numFmtId="2" fontId="10" fillId="9" borderId="2" xfId="0" applyNumberFormat="1" applyFont="1" applyFill="1" applyBorder="1" applyAlignment="1">
      <alignment horizontal="center" vertical="center"/>
    </xf>
    <xf numFmtId="2" fontId="10" fillId="9" borderId="10" xfId="0" applyNumberFormat="1" applyFont="1" applyFill="1" applyBorder="1" applyAlignment="1">
      <alignment horizontal="center" vertical="center"/>
    </xf>
    <xf numFmtId="2" fontId="10" fillId="9" borderId="3" xfId="0" applyNumberFormat="1" applyFont="1" applyFill="1" applyBorder="1" applyAlignment="1">
      <alignment horizontal="center" vertical="center"/>
    </xf>
    <xf numFmtId="0" fontId="10" fillId="11" borderId="2" xfId="0" applyFont="1" applyFill="1" applyBorder="1" applyAlignment="1">
      <alignment horizontal="left" vertical="top" wrapText="1"/>
    </xf>
    <xf numFmtId="0" fontId="10" fillId="11" borderId="10" xfId="0" applyFont="1" applyFill="1" applyBorder="1" applyAlignment="1">
      <alignment horizontal="left" vertical="top" wrapText="1"/>
    </xf>
    <xf numFmtId="0" fontId="10" fillId="11" borderId="3" xfId="0" applyFont="1" applyFill="1" applyBorder="1" applyAlignment="1">
      <alignment horizontal="left" vertical="top" wrapText="1"/>
    </xf>
    <xf numFmtId="2" fontId="10" fillId="11" borderId="2" xfId="0" applyNumberFormat="1" applyFont="1" applyFill="1" applyBorder="1" applyAlignment="1">
      <alignment horizontal="center" vertical="center"/>
    </xf>
    <xf numFmtId="2" fontId="10" fillId="11" borderId="10" xfId="0" applyNumberFormat="1" applyFont="1" applyFill="1" applyBorder="1" applyAlignment="1">
      <alignment horizontal="center" vertical="center"/>
    </xf>
    <xf numFmtId="2" fontId="10" fillId="11" borderId="3" xfId="0" applyNumberFormat="1" applyFont="1" applyFill="1" applyBorder="1" applyAlignment="1">
      <alignment horizontal="center" vertical="center"/>
    </xf>
    <xf numFmtId="0" fontId="10" fillId="10" borderId="2" xfId="0" applyFont="1" applyFill="1" applyBorder="1" applyAlignment="1">
      <alignment horizontal="left" vertical="top" wrapText="1"/>
    </xf>
    <xf numFmtId="0" fontId="10" fillId="10" borderId="10" xfId="0" applyFont="1" applyFill="1" applyBorder="1" applyAlignment="1">
      <alignment horizontal="left" vertical="top" wrapText="1"/>
    </xf>
    <xf numFmtId="0" fontId="10" fillId="10" borderId="3" xfId="0" applyFont="1" applyFill="1" applyBorder="1" applyAlignment="1">
      <alignment horizontal="left" vertical="top" wrapText="1"/>
    </xf>
    <xf numFmtId="2" fontId="10" fillId="13" borderId="1" xfId="0" applyNumberFormat="1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wrapText="1"/>
    </xf>
    <xf numFmtId="0" fontId="10" fillId="16" borderId="13" xfId="0" applyFont="1" applyFill="1" applyBorder="1" applyAlignment="1">
      <alignment horizontal="center" wrapText="1"/>
    </xf>
    <xf numFmtId="0" fontId="10" fillId="25" borderId="3" xfId="0" applyFont="1" applyFill="1" applyBorder="1" applyAlignment="1">
      <alignment horizontal="center" vertical="center" wrapText="1"/>
    </xf>
    <xf numFmtId="2" fontId="10" fillId="13" borderId="2" xfId="0" applyNumberFormat="1" applyFont="1" applyFill="1" applyBorder="1" applyAlignment="1">
      <alignment horizontal="center" vertical="center"/>
    </xf>
    <xf numFmtId="2" fontId="10" fillId="13" borderId="10" xfId="0" applyNumberFormat="1" applyFont="1" applyFill="1" applyBorder="1" applyAlignment="1">
      <alignment horizontal="center" vertical="center"/>
    </xf>
    <xf numFmtId="2" fontId="10" fillId="8" borderId="2" xfId="0" applyNumberFormat="1" applyFont="1" applyFill="1" applyBorder="1" applyAlignment="1">
      <alignment horizontal="center" vertical="center"/>
    </xf>
    <xf numFmtId="2" fontId="10" fillId="8" borderId="10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 wrapText="1"/>
    </xf>
    <xf numFmtId="0" fontId="10" fillId="13" borderId="2" xfId="0" applyFont="1" applyFill="1" applyBorder="1" applyAlignment="1">
      <alignment horizontal="left" vertical="top" wrapText="1"/>
    </xf>
    <xf numFmtId="0" fontId="10" fillId="13" borderId="10" xfId="0" applyFont="1" applyFill="1" applyBorder="1" applyAlignment="1">
      <alignment horizontal="left" vertical="top" wrapText="1"/>
    </xf>
    <xf numFmtId="0" fontId="10" fillId="13" borderId="3" xfId="0" applyFont="1" applyFill="1" applyBorder="1" applyAlignment="1">
      <alignment horizontal="left" vertical="top" wrapText="1"/>
    </xf>
    <xf numFmtId="2" fontId="10" fillId="13" borderId="3" xfId="0" applyNumberFormat="1" applyFont="1" applyFill="1" applyBorder="1" applyAlignment="1">
      <alignment horizontal="center" vertical="center"/>
    </xf>
    <xf numFmtId="0" fontId="10" fillId="28" borderId="2" xfId="0" applyFont="1" applyFill="1" applyBorder="1" applyAlignment="1">
      <alignment horizontal="left" vertical="top" wrapText="1"/>
    </xf>
    <xf numFmtId="0" fontId="10" fillId="28" borderId="10" xfId="0" applyFont="1" applyFill="1" applyBorder="1" applyAlignment="1">
      <alignment horizontal="left" vertical="top" wrapText="1"/>
    </xf>
    <xf numFmtId="0" fontId="10" fillId="28" borderId="3" xfId="0" applyFont="1" applyFill="1" applyBorder="1" applyAlignment="1">
      <alignment horizontal="left" vertical="top" wrapText="1"/>
    </xf>
    <xf numFmtId="2" fontId="10" fillId="8" borderId="3" xfId="0" applyNumberFormat="1" applyFont="1" applyFill="1" applyBorder="1" applyAlignment="1">
      <alignment horizontal="center" vertical="center"/>
    </xf>
    <xf numFmtId="0" fontId="10" fillId="25" borderId="9" xfId="0" applyFont="1" applyFill="1" applyBorder="1" applyAlignment="1">
      <alignment horizontal="center" vertical="center" wrapText="1"/>
    </xf>
    <xf numFmtId="0" fontId="10" fillId="25" borderId="8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left" vertical="top" wrapText="1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0" fillId="0" borderId="0" xfId="0" applyAlignment="1">
      <alignment horizontal="center"/>
    </xf>
    <xf numFmtId="0" fontId="18" fillId="20" borderId="27" xfId="0" applyFont="1" applyFill="1" applyBorder="1" applyAlignment="1">
      <alignment horizontal="center" vertical="top" wrapText="1"/>
    </xf>
    <xf numFmtId="0" fontId="18" fillId="20" borderId="0" xfId="0" applyFont="1" applyFill="1" applyAlignment="1">
      <alignment horizontal="center" vertical="top" wrapText="1"/>
    </xf>
    <xf numFmtId="0" fontId="12" fillId="23" borderId="30" xfId="0" applyFont="1" applyFill="1" applyBorder="1" applyAlignment="1">
      <alignment horizontal="center" vertical="center" wrapText="1"/>
    </xf>
    <xf numFmtId="0" fontId="12" fillId="23" borderId="34" xfId="0" applyFont="1" applyFill="1" applyBorder="1" applyAlignment="1">
      <alignment horizontal="center" vertical="center" wrapText="1"/>
    </xf>
    <xf numFmtId="0" fontId="12" fillId="23" borderId="35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35" borderId="4" xfId="0" applyFont="1" applyFill="1" applyBorder="1" applyAlignment="1">
      <alignment horizontal="center"/>
    </xf>
    <xf numFmtId="0" fontId="11" fillId="35" borderId="6" xfId="0" applyFont="1" applyFill="1" applyBorder="1" applyAlignment="1">
      <alignment horizontal="center"/>
    </xf>
    <xf numFmtId="0" fontId="26" fillId="16" borderId="0" xfId="0" applyFont="1" applyFill="1" applyAlignment="1">
      <alignment horizontal="center"/>
    </xf>
    <xf numFmtId="0" fontId="11" fillId="7" borderId="0" xfId="0" applyFont="1" applyFill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20" borderId="14" xfId="0" applyFont="1" applyFill="1" applyBorder="1" applyAlignment="1">
      <alignment horizontal="center" vertical="center"/>
    </xf>
    <xf numFmtId="0" fontId="11" fillId="20" borderId="12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center" vertical="center"/>
    </xf>
    <xf numFmtId="0" fontId="11" fillId="20" borderId="3" xfId="0" applyFont="1" applyFill="1" applyBorder="1" applyAlignment="1">
      <alignment horizontal="center" vertical="center"/>
    </xf>
    <xf numFmtId="0" fontId="11" fillId="20" borderId="4" xfId="0" applyFont="1" applyFill="1" applyBorder="1" applyAlignment="1">
      <alignment horizontal="center"/>
    </xf>
    <xf numFmtId="0" fontId="11" fillId="20" borderId="6" xfId="0" applyFont="1" applyFill="1" applyBorder="1" applyAlignment="1">
      <alignment horizontal="center"/>
    </xf>
  </cellXfs>
  <cellStyles count="2">
    <cellStyle name="Style 1" xfId="1" xr:uid="{00000000-0005-0000-0000-000001000000}"/>
    <cellStyle name="ปกติ" xfId="0" builtinId="0"/>
  </cellStyles>
  <dxfs count="0"/>
  <tableStyles count="0" defaultTableStyle="TableStyleMedium2" defaultPivotStyle="PivotStyleLight16"/>
  <colors>
    <mruColors>
      <color rgb="FFD5EAFF"/>
      <color rgb="FFFFD1D1"/>
      <color rgb="FFE6CDFF"/>
      <color rgb="FF0000FF"/>
      <color rgb="FF00FF00"/>
      <color rgb="FFFF66FF"/>
      <color rgb="FFE5F2FF"/>
      <color rgb="FFE9EF9B"/>
      <color rgb="FF9BCD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1093520</xdr:colOff>
      <xdr:row>80</xdr:row>
      <xdr:rowOff>257298</xdr:rowOff>
    </xdr:from>
    <xdr:to>
      <xdr:col>4</xdr:col>
      <xdr:colOff>277091</xdr:colOff>
      <xdr:row>82</xdr:row>
      <xdr:rowOff>113806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695208" y="23082662"/>
          <a:ext cx="1192480" cy="400793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3169925</xdr:colOff>
      <xdr:row>94</xdr:row>
      <xdr:rowOff>138545</xdr:rowOff>
    </xdr:from>
    <xdr:to>
      <xdr:col>4</xdr:col>
      <xdr:colOff>326572</xdr:colOff>
      <xdr:row>94</xdr:row>
      <xdr:rowOff>163699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3471756" y="26773909"/>
          <a:ext cx="3465413" cy="25154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32</xdr:row>
      <xdr:rowOff>296333</xdr:rowOff>
    </xdr:from>
    <xdr:to>
      <xdr:col>11</xdr:col>
      <xdr:colOff>441420</xdr:colOff>
      <xdr:row>36</xdr:row>
      <xdr:rowOff>155142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 flipV="1">
          <a:off x="5875867" y="10075333"/>
          <a:ext cx="3684153" cy="1205009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8466</xdr:colOff>
      <xdr:row>43</xdr:row>
      <xdr:rowOff>296333</xdr:rowOff>
    </xdr:from>
    <xdr:to>
      <xdr:col>12</xdr:col>
      <xdr:colOff>35022</xdr:colOff>
      <xdr:row>47</xdr:row>
      <xdr:rowOff>146676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 flipV="1">
          <a:off x="5884333" y="13512800"/>
          <a:ext cx="3718022" cy="1196543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183078</xdr:colOff>
      <xdr:row>54</xdr:row>
      <xdr:rowOff>118753</xdr:rowOff>
    </xdr:from>
    <xdr:to>
      <xdr:col>11</xdr:col>
      <xdr:colOff>207819</xdr:colOff>
      <xdr:row>56</xdr:row>
      <xdr:rowOff>39585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 flipV="1">
          <a:off x="9717974" y="16021792"/>
          <a:ext cx="24741" cy="465118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1405467</xdr:colOff>
      <xdr:row>75</xdr:row>
      <xdr:rowOff>186267</xdr:rowOff>
    </xdr:from>
    <xdr:to>
      <xdr:col>11</xdr:col>
      <xdr:colOff>355600</xdr:colOff>
      <xdr:row>80</xdr:row>
      <xdr:rowOff>186266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 flipH="1" flipV="1">
          <a:off x="5858934" y="22665267"/>
          <a:ext cx="3615266" cy="1354666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971940</xdr:colOff>
      <xdr:row>17</xdr:row>
      <xdr:rowOff>108858</xdr:rowOff>
    </xdr:from>
    <xdr:to>
      <xdr:col>3</xdr:col>
      <xdr:colOff>131536</xdr:colOff>
      <xdr:row>24</xdr:row>
      <xdr:rowOff>185964</xdr:rowOff>
    </xdr:to>
    <xdr:sp macro="" textlink="">
      <xdr:nvSpPr>
        <xdr:cNvPr id="4" name="Right Brac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571154" y="5019093"/>
          <a:ext cx="629168" cy="2254249"/>
        </a:xfrm>
        <a:prstGeom prst="rightBrace">
          <a:avLst/>
        </a:prstGeom>
        <a:ln w="1905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1261754</xdr:colOff>
      <xdr:row>55</xdr:row>
      <xdr:rowOff>158337</xdr:rowOff>
    </xdr:from>
    <xdr:to>
      <xdr:col>3</xdr:col>
      <xdr:colOff>118753</xdr:colOff>
      <xdr:row>55</xdr:row>
      <xdr:rowOff>163947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 flipH="1" flipV="1">
          <a:off x="5863442" y="16333519"/>
          <a:ext cx="326571" cy="56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1261754</xdr:colOff>
      <xdr:row>56</xdr:row>
      <xdr:rowOff>163285</xdr:rowOff>
    </xdr:from>
    <xdr:to>
      <xdr:col>3</xdr:col>
      <xdr:colOff>118753</xdr:colOff>
      <xdr:row>56</xdr:row>
      <xdr:rowOff>168895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 flipH="1" flipV="1">
          <a:off x="5863442" y="16610610"/>
          <a:ext cx="326571" cy="56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1261754</xdr:colOff>
      <xdr:row>68</xdr:row>
      <xdr:rowOff>158337</xdr:rowOff>
    </xdr:from>
    <xdr:to>
      <xdr:col>3</xdr:col>
      <xdr:colOff>118753</xdr:colOff>
      <xdr:row>68</xdr:row>
      <xdr:rowOff>163947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 flipH="1" flipV="1">
          <a:off x="5863442" y="16180129"/>
          <a:ext cx="326571" cy="56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1290453</xdr:colOff>
      <xdr:row>69</xdr:row>
      <xdr:rowOff>172192</xdr:rowOff>
    </xdr:from>
    <xdr:to>
      <xdr:col>3</xdr:col>
      <xdr:colOff>147452</xdr:colOff>
      <xdr:row>69</xdr:row>
      <xdr:rowOff>177802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 flipH="1" flipV="1">
          <a:off x="5892141" y="20003984"/>
          <a:ext cx="326571" cy="56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277092</xdr:colOff>
      <xdr:row>66</xdr:row>
      <xdr:rowOff>192973</xdr:rowOff>
    </xdr:from>
    <xdr:to>
      <xdr:col>11</xdr:col>
      <xdr:colOff>301831</xdr:colOff>
      <xdr:row>68</xdr:row>
      <xdr:rowOff>262247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 flipH="1" flipV="1">
          <a:off x="9811988" y="19208337"/>
          <a:ext cx="24739" cy="613559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3305301</xdr:colOff>
      <xdr:row>78</xdr:row>
      <xdr:rowOff>133597</xdr:rowOff>
    </xdr:from>
    <xdr:to>
      <xdr:col>2</xdr:col>
      <xdr:colOff>519546</xdr:colOff>
      <xdr:row>80</xdr:row>
      <xdr:rowOff>59378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 flipV="1">
          <a:off x="3607132" y="22414675"/>
          <a:ext cx="1514102" cy="470067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2654338</xdr:colOff>
      <xdr:row>104</xdr:row>
      <xdr:rowOff>232559</xdr:rowOff>
    </xdr:from>
    <xdr:to>
      <xdr:col>4</xdr:col>
      <xdr:colOff>44533</xdr:colOff>
      <xdr:row>104</xdr:row>
      <xdr:rowOff>236930</xdr:rowOff>
    </xdr:to>
    <xdr:cxnSp macro="">
      <xdr:nvCxnSpPr>
        <xdr:cNvPr id="38" name="Straight Arrow Connector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/>
      </xdr:nvCxnSpPr>
      <xdr:spPr>
        <a:xfrm flipV="1">
          <a:off x="2956169" y="29485442"/>
          <a:ext cx="3698961" cy="4371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FCF172C9-A27D-495C-B87A-C1106B129B4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3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xmlns:a14="http://schemas.microsoft.com/office/drawing/2010/main" xmlns="" id="{B6D81DC8-C29C-494E-8780-B422630C9C6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1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)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E3039D54-3D41-459E-9327-8545537BBF09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DB87723F-D144-489E-9AC0-3DC263A69388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7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9009B914-CED5-467D-8A98-37C5FE136152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7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7D490C99-B6FF-4EB9-9B91-24DB1179CEC9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 Box 8">
              <a:extLst>
                <a:ext uri="{FF2B5EF4-FFF2-40B4-BE49-F238E27FC236}">
                  <a16:creationId xmlns:a16="http://schemas.microsoft.com/office/drawing/2014/main" id="{00000000-0008-0000-0700-000006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6" name="Text Box 8">
              <a:extLst>
                <a:ext uri="{FF2B5EF4-FFF2-40B4-BE49-F238E27FC236}">
                  <a16:creationId xmlns:a16="http://schemas.microsoft.com/office/drawing/2014/main" id="{CA4367C7-AFFE-45FF-B73A-F5674D17622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 Box 8">
              <a:extLst>
                <a:ext uri="{FF2B5EF4-FFF2-40B4-BE49-F238E27FC236}">
                  <a16:creationId xmlns:a16="http://schemas.microsoft.com/office/drawing/2014/main" id="{00000000-0008-0000-0700-000007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7" name="Text Box 8">
              <a:extLst>
                <a:ext uri="{FF2B5EF4-FFF2-40B4-BE49-F238E27FC236}">
                  <a16:creationId xmlns:a16="http://schemas.microsoft.com/office/drawing/2014/main" id="{9EDEFCB1-6995-4C35-BED1-78A3B8911F5B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9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910748EB-14B1-498F-912B-D56783A12D71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9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A49A81D-A565-4BC7-A366-A865EE0DBC1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B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73125"/>
              <a:ext cx="838200" cy="4794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910748EB-14B1-498F-912B-D56783A12D71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73125"/>
              <a:ext cx="838200" cy="4794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B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A49A81D-A565-4BC7-A366-A865EE0DBC1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629921</xdr:colOff>
      <xdr:row>3</xdr:row>
      <xdr:rowOff>156209</xdr:rowOff>
    </xdr:from>
    <xdr:to>
      <xdr:col>16</xdr:col>
      <xdr:colOff>364066</xdr:colOff>
      <xdr:row>16</xdr:row>
      <xdr:rowOff>300948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7988" y="1189142"/>
          <a:ext cx="4814145" cy="43272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495300</xdr:colOff>
      <xdr:row>3</xdr:row>
      <xdr:rowOff>388620</xdr:rowOff>
    </xdr:from>
    <xdr:to>
      <xdr:col>15</xdr:col>
      <xdr:colOff>381000</xdr:colOff>
      <xdr:row>16</xdr:row>
      <xdr:rowOff>99744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8767" y="1421553"/>
          <a:ext cx="4330700" cy="38936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B2:R106"/>
  <sheetViews>
    <sheetView zoomScale="110" zoomScaleNormal="110" zoomScaleSheetLayoutView="110" workbookViewId="0">
      <selection activeCell="E21" sqref="E21"/>
    </sheetView>
  </sheetViews>
  <sheetFormatPr defaultColWidth="9.21875" defaultRowHeight="21" x14ac:dyDescent="0.6"/>
  <cols>
    <col min="1" max="1" width="4.21875" style="4" customWidth="1"/>
    <col min="2" max="2" width="60.77734375" style="4" customWidth="1"/>
    <col min="3" max="3" width="20.77734375" style="4" customWidth="1"/>
    <col min="4" max="4" width="7.6640625" style="143" customWidth="1"/>
    <col min="5" max="7" width="5.77734375" style="4" customWidth="1"/>
    <col min="8" max="8" width="5.5546875" style="4" customWidth="1"/>
    <col min="9" max="10" width="5.77734375" style="4" customWidth="1"/>
    <col min="11" max="11" width="6.77734375" style="43" customWidth="1"/>
    <col min="12" max="12" width="6.5546875" style="4" customWidth="1"/>
    <col min="13" max="13" width="6.77734375" style="4" customWidth="1"/>
    <col min="14" max="15" width="5.77734375" style="4" customWidth="1"/>
    <col min="16" max="16384" width="9.21875" style="4"/>
  </cols>
  <sheetData>
    <row r="2" spans="2:13" s="2" customFormat="1" ht="50.1" customHeight="1" x14ac:dyDescent="0.6">
      <c r="B2" s="398" t="s">
        <v>125</v>
      </c>
      <c r="C2" s="399"/>
      <c r="D2" s="399"/>
      <c r="E2" s="1"/>
      <c r="F2" s="1"/>
      <c r="G2" s="1"/>
      <c r="H2" s="1"/>
      <c r="I2" s="1"/>
      <c r="J2" s="1"/>
      <c r="K2" s="42"/>
    </row>
    <row r="3" spans="2:13" x14ac:dyDescent="0.6">
      <c r="B3" s="364" t="s">
        <v>0</v>
      </c>
      <c r="C3" s="364"/>
      <c r="D3" s="364"/>
      <c r="E3" s="3"/>
      <c r="F3" s="3"/>
      <c r="G3" s="3"/>
      <c r="H3" s="3"/>
    </row>
    <row r="4" spans="2:13" ht="12" customHeight="1" x14ac:dyDescent="0.6"/>
    <row r="5" spans="2:13" x14ac:dyDescent="0.6">
      <c r="B5" s="5" t="s">
        <v>1</v>
      </c>
      <c r="C5" s="5" t="s">
        <v>2</v>
      </c>
    </row>
    <row r="6" spans="2:13" x14ac:dyDescent="0.6">
      <c r="B6" s="6" t="s">
        <v>3</v>
      </c>
      <c r="C6" s="6">
        <v>71</v>
      </c>
      <c r="D6" s="235" t="s">
        <v>264</v>
      </c>
    </row>
    <row r="7" spans="2:13" x14ac:dyDescent="0.6">
      <c r="B7" s="7" t="s">
        <v>4</v>
      </c>
      <c r="C7" s="7">
        <v>15</v>
      </c>
    </row>
    <row r="8" spans="2:13" x14ac:dyDescent="0.6">
      <c r="B8" s="8" t="s">
        <v>199</v>
      </c>
      <c r="C8" s="162">
        <f>(C7*100)/C6</f>
        <v>21.12676056338028</v>
      </c>
      <c r="D8" s="3" t="s">
        <v>201</v>
      </c>
      <c r="E8" s="239"/>
      <c r="F8" s="239"/>
      <c r="G8" s="239"/>
      <c r="H8" s="239"/>
      <c r="I8" s="141"/>
      <c r="J8" s="141"/>
      <c r="K8" s="142"/>
      <c r="L8" s="142" t="s">
        <v>65</v>
      </c>
      <c r="M8" s="141" t="s">
        <v>66</v>
      </c>
    </row>
    <row r="9" spans="2:13" x14ac:dyDescent="0.6">
      <c r="B9" s="6" t="s">
        <v>5</v>
      </c>
      <c r="C9" s="145">
        <v>4.68</v>
      </c>
      <c r="D9" s="239"/>
      <c r="E9" s="239"/>
      <c r="F9" s="239"/>
      <c r="G9" s="239"/>
      <c r="H9" s="239"/>
      <c r="I9" s="141"/>
      <c r="J9" s="141"/>
      <c r="K9" s="142">
        <f>SUM(L9)*M9</f>
        <v>139.5</v>
      </c>
      <c r="L9" s="141">
        <v>4.5</v>
      </c>
      <c r="M9" s="141">
        <v>31</v>
      </c>
    </row>
    <row r="10" spans="2:13" x14ac:dyDescent="0.6">
      <c r="B10" s="9" t="s">
        <v>6</v>
      </c>
      <c r="C10" s="148">
        <f>ROUND(C9,2)</f>
        <v>4.68</v>
      </c>
    </row>
    <row r="11" spans="2:13" ht="32.25" customHeight="1" x14ac:dyDescent="0.6">
      <c r="B11" s="3" t="s">
        <v>70</v>
      </c>
    </row>
    <row r="12" spans="2:13" ht="23.4" x14ac:dyDescent="0.6">
      <c r="B12" s="363" t="s">
        <v>7</v>
      </c>
      <c r="C12" s="363"/>
      <c r="D12" s="363"/>
      <c r="E12" s="363"/>
    </row>
    <row r="13" spans="2:13" x14ac:dyDescent="0.6">
      <c r="B13" s="364" t="s">
        <v>8</v>
      </c>
      <c r="C13" s="364"/>
      <c r="D13" s="364"/>
    </row>
    <row r="14" spans="2:13" ht="12" customHeight="1" x14ac:dyDescent="0.6"/>
    <row r="15" spans="2:13" x14ac:dyDescent="0.6">
      <c r="B15" s="10" t="s">
        <v>1</v>
      </c>
      <c r="C15" s="10" t="s">
        <v>2</v>
      </c>
    </row>
    <row r="16" spans="2:13" x14ac:dyDescent="0.6">
      <c r="B16" s="240" t="s">
        <v>145</v>
      </c>
      <c r="C16" s="241">
        <v>71</v>
      </c>
      <c r="D16" s="235" t="s">
        <v>265</v>
      </c>
    </row>
    <row r="17" spans="2:12" x14ac:dyDescent="0.6">
      <c r="B17" s="240" t="s">
        <v>200</v>
      </c>
      <c r="C17" s="248">
        <v>51</v>
      </c>
      <c r="D17" s="250">
        <f>(C17*100)/C16</f>
        <v>71.83098591549296</v>
      </c>
      <c r="E17" s="3" t="s">
        <v>222</v>
      </c>
    </row>
    <row r="18" spans="2:12" x14ac:dyDescent="0.6">
      <c r="B18" s="164" t="s">
        <v>150</v>
      </c>
      <c r="C18" s="241">
        <v>20</v>
      </c>
    </row>
    <row r="19" spans="2:12" x14ac:dyDescent="0.6">
      <c r="B19" s="242" t="s">
        <v>147</v>
      </c>
      <c r="C19" s="243">
        <v>20</v>
      </c>
    </row>
    <row r="20" spans="2:12" ht="42" x14ac:dyDescent="0.6">
      <c r="B20" s="242" t="s">
        <v>148</v>
      </c>
      <c r="C20" s="243">
        <v>10</v>
      </c>
    </row>
    <row r="21" spans="2:12" x14ac:dyDescent="0.6">
      <c r="B21" s="242" t="s">
        <v>146</v>
      </c>
      <c r="C21" s="243">
        <v>1</v>
      </c>
      <c r="D21" s="247">
        <f>SUM(C18:C25)</f>
        <v>51</v>
      </c>
      <c r="E21" s="3" t="s">
        <v>223</v>
      </c>
    </row>
    <row r="22" spans="2:12" x14ac:dyDescent="0.6">
      <c r="B22" s="242" t="s">
        <v>141</v>
      </c>
      <c r="C22" s="243">
        <v>0</v>
      </c>
    </row>
    <row r="23" spans="2:12" x14ac:dyDescent="0.6">
      <c r="B23" s="242" t="s">
        <v>142</v>
      </c>
      <c r="C23" s="243">
        <v>0</v>
      </c>
    </row>
    <row r="24" spans="2:12" x14ac:dyDescent="0.6">
      <c r="B24" s="242" t="s">
        <v>143</v>
      </c>
      <c r="C24" s="243">
        <v>0</v>
      </c>
    </row>
    <row r="25" spans="2:12" x14ac:dyDescent="0.6">
      <c r="B25" s="242" t="s">
        <v>144</v>
      </c>
      <c r="C25" s="243">
        <v>0</v>
      </c>
      <c r="D25" s="249"/>
      <c r="E25" s="3"/>
    </row>
    <row r="26" spans="2:12" x14ac:dyDescent="0.6">
      <c r="B26" s="244" t="s">
        <v>221</v>
      </c>
      <c r="C26" s="245">
        <f>((C18+C19+C20)*100)/(C17-(C22+C23+C24+C25))</f>
        <v>98.039215686274517</v>
      </c>
      <c r="D26" s="144"/>
    </row>
    <row r="27" spans="2:12" x14ac:dyDescent="0.6">
      <c r="B27" s="246" t="s">
        <v>149</v>
      </c>
      <c r="C27" s="245">
        <f>ROUND((C26*5)/100,2)</f>
        <v>4.9000000000000004</v>
      </c>
      <c r="D27" s="144"/>
    </row>
    <row r="28" spans="2:12" ht="33" customHeight="1" x14ac:dyDescent="0.6"/>
    <row r="29" spans="2:12" ht="23.4" x14ac:dyDescent="0.6">
      <c r="B29" s="251" t="s">
        <v>224</v>
      </c>
      <c r="C29" s="251"/>
      <c r="D29" s="251"/>
      <c r="E29" s="251"/>
      <c r="F29"/>
      <c r="G29"/>
      <c r="H29"/>
      <c r="I29"/>
      <c r="J29"/>
      <c r="K29"/>
      <c r="L29"/>
    </row>
    <row r="30" spans="2:12" x14ac:dyDescent="0.6">
      <c r="B30" s="364" t="s">
        <v>10</v>
      </c>
      <c r="C30" s="364"/>
      <c r="D30" s="364"/>
    </row>
    <row r="31" spans="2:12" ht="11.1" customHeight="1" x14ac:dyDescent="0.6"/>
    <row r="32" spans="2:12" x14ac:dyDescent="0.6">
      <c r="B32" s="10" t="s">
        <v>1</v>
      </c>
      <c r="C32" s="10" t="s">
        <v>2</v>
      </c>
    </row>
    <row r="33" spans="2:15" ht="42" x14ac:dyDescent="0.6">
      <c r="B33" s="163" t="s">
        <v>203</v>
      </c>
      <c r="C33" s="255">
        <f>K37</f>
        <v>8.3000000000000007</v>
      </c>
      <c r="E33" s="397" t="s">
        <v>11</v>
      </c>
      <c r="F33" s="397"/>
      <c r="G33" s="397"/>
      <c r="H33" s="397"/>
      <c r="I33" s="397"/>
      <c r="J33" s="397"/>
      <c r="K33" s="387" t="s">
        <v>12</v>
      </c>
      <c r="L33" s="388"/>
      <c r="M33" s="388"/>
      <c r="N33" s="388"/>
      <c r="O33" s="389"/>
    </row>
    <row r="34" spans="2:15" x14ac:dyDescent="0.6">
      <c r="B34" s="6" t="s">
        <v>13</v>
      </c>
      <c r="C34" s="252">
        <v>20</v>
      </c>
      <c r="E34" s="11">
        <v>0.1</v>
      </c>
      <c r="F34" s="11">
        <v>0.2</v>
      </c>
      <c r="G34" s="11">
        <v>0.4</v>
      </c>
      <c r="H34" s="11">
        <v>0.6</v>
      </c>
      <c r="I34" s="11">
        <v>0.8</v>
      </c>
      <c r="J34" s="11">
        <v>1</v>
      </c>
      <c r="K34" s="12">
        <v>0.2</v>
      </c>
      <c r="L34" s="12">
        <v>0.4</v>
      </c>
      <c r="M34" s="12">
        <v>0.6</v>
      </c>
      <c r="N34" s="12">
        <v>0.8</v>
      </c>
      <c r="O34" s="12">
        <v>1</v>
      </c>
    </row>
    <row r="35" spans="2:15" x14ac:dyDescent="0.6">
      <c r="B35" s="8" t="s">
        <v>14</v>
      </c>
      <c r="C35" s="253">
        <f>SUM(C33)*100/C34</f>
        <v>41.500000000000007</v>
      </c>
      <c r="E35" s="236">
        <v>5</v>
      </c>
      <c r="F35" s="236">
        <v>5</v>
      </c>
      <c r="G35" s="236">
        <v>5</v>
      </c>
      <c r="H35" s="236">
        <v>5</v>
      </c>
      <c r="I35" s="236">
        <v>1</v>
      </c>
      <c r="J35" s="236">
        <v>1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</row>
    <row r="36" spans="2:15" x14ac:dyDescent="0.6">
      <c r="B36" s="5" t="s">
        <v>9</v>
      </c>
      <c r="C36" s="254">
        <f>SUM(C35)*5/40</f>
        <v>5.1875000000000009</v>
      </c>
      <c r="E36" s="147">
        <f>SUM(E35)*E34</f>
        <v>0.5</v>
      </c>
      <c r="F36" s="147">
        <f>SUM(F35)*F34</f>
        <v>1</v>
      </c>
      <c r="G36" s="147">
        <f>SUM(G35)*G34</f>
        <v>2</v>
      </c>
      <c r="H36" s="147">
        <f t="shared" ref="H36:O36" si="0">SUM(H35)*H34</f>
        <v>3</v>
      </c>
      <c r="I36" s="147">
        <f t="shared" si="0"/>
        <v>0.8</v>
      </c>
      <c r="J36" s="147">
        <f t="shared" si="0"/>
        <v>1</v>
      </c>
      <c r="K36" s="147">
        <f t="shared" si="0"/>
        <v>0</v>
      </c>
      <c r="L36" s="147">
        <f>SUM(L35)*L34</f>
        <v>0</v>
      </c>
      <c r="M36" s="147">
        <f>SUM(M35)*M34</f>
        <v>0</v>
      </c>
      <c r="N36" s="147">
        <f t="shared" si="0"/>
        <v>0</v>
      </c>
      <c r="O36" s="147">
        <f t="shared" si="0"/>
        <v>0</v>
      </c>
    </row>
    <row r="37" spans="2:15" x14ac:dyDescent="0.6">
      <c r="E37" s="390" t="s">
        <v>15</v>
      </c>
      <c r="F37" s="391"/>
      <c r="G37" s="391"/>
      <c r="H37" s="391"/>
      <c r="I37" s="391"/>
      <c r="J37" s="392"/>
      <c r="K37" s="393">
        <f>SUM(E36:O36)</f>
        <v>8.3000000000000007</v>
      </c>
      <c r="L37" s="393"/>
      <c r="M37" s="393"/>
      <c r="N37" s="393"/>
      <c r="O37" s="394"/>
    </row>
    <row r="40" spans="2:15" ht="23.4" x14ac:dyDescent="0.6">
      <c r="B40" s="1" t="s">
        <v>225</v>
      </c>
      <c r="C40" s="1"/>
      <c r="D40" s="1"/>
      <c r="E40" s="1"/>
    </row>
    <row r="41" spans="2:15" x14ac:dyDescent="0.6">
      <c r="B41" s="364" t="s">
        <v>16</v>
      </c>
      <c r="C41" s="364"/>
      <c r="D41" s="364"/>
    </row>
    <row r="42" spans="2:15" ht="12" customHeight="1" x14ac:dyDescent="0.6"/>
    <row r="43" spans="2:15" x14ac:dyDescent="0.6">
      <c r="B43" s="10" t="s">
        <v>1</v>
      </c>
      <c r="C43" s="10" t="s">
        <v>2</v>
      </c>
      <c r="E43" s="239"/>
    </row>
    <row r="44" spans="2:15" ht="42" x14ac:dyDescent="0.6">
      <c r="B44" s="164" t="s">
        <v>204</v>
      </c>
      <c r="C44" s="256">
        <f>K48</f>
        <v>7.8</v>
      </c>
      <c r="E44" s="239"/>
      <c r="F44" s="377" t="s">
        <v>11</v>
      </c>
      <c r="G44" s="378"/>
      <c r="H44" s="378"/>
      <c r="I44" s="378"/>
      <c r="J44" s="379"/>
      <c r="K44" s="380" t="s">
        <v>12</v>
      </c>
      <c r="L44" s="381"/>
      <c r="M44" s="381"/>
      <c r="N44" s="381"/>
      <c r="O44" s="382"/>
    </row>
    <row r="45" spans="2:15" x14ac:dyDescent="0.6">
      <c r="B45" s="6" t="s">
        <v>17</v>
      </c>
      <c r="C45" s="252">
        <v>15</v>
      </c>
      <c r="E45" s="239"/>
      <c r="F45" s="15">
        <v>0.2</v>
      </c>
      <c r="G45" s="15">
        <v>0.4</v>
      </c>
      <c r="H45" s="15">
        <v>0.6</v>
      </c>
      <c r="I45" s="15">
        <v>0.8</v>
      </c>
      <c r="J45" s="15">
        <v>1</v>
      </c>
      <c r="K45" s="16">
        <v>0.2</v>
      </c>
      <c r="L45" s="16">
        <v>0.4</v>
      </c>
      <c r="M45" s="16">
        <v>0.6</v>
      </c>
      <c r="N45" s="16">
        <v>0.8</v>
      </c>
      <c r="O45" s="16">
        <v>1</v>
      </c>
    </row>
    <row r="46" spans="2:15" x14ac:dyDescent="0.6">
      <c r="B46" s="8" t="s">
        <v>14</v>
      </c>
      <c r="C46" s="253">
        <f>SUM(C44)*100/C45</f>
        <v>52</v>
      </c>
      <c r="E46" s="239"/>
      <c r="F46" s="238">
        <v>5</v>
      </c>
      <c r="G46" s="238">
        <v>5</v>
      </c>
      <c r="H46" s="238">
        <v>5</v>
      </c>
      <c r="I46" s="238">
        <v>1</v>
      </c>
      <c r="J46" s="238">
        <v>1</v>
      </c>
      <c r="K46" s="45"/>
      <c r="L46" s="45"/>
      <c r="M46" s="45"/>
      <c r="N46" s="45"/>
      <c r="O46" s="45"/>
    </row>
    <row r="47" spans="2:15" x14ac:dyDescent="0.6">
      <c r="B47" s="5" t="s">
        <v>9</v>
      </c>
      <c r="C47" s="257">
        <f>SUM(C46)*E495/80</f>
        <v>0</v>
      </c>
      <c r="E47" s="239"/>
      <c r="F47" s="146">
        <f>SUM(F46)*F45</f>
        <v>1</v>
      </c>
      <c r="G47" s="146">
        <f t="shared" ref="G47:O47" si="1">SUM(G46)*G45</f>
        <v>2</v>
      </c>
      <c r="H47" s="146">
        <f t="shared" si="1"/>
        <v>3</v>
      </c>
      <c r="I47" s="146">
        <f t="shared" si="1"/>
        <v>0.8</v>
      </c>
      <c r="J47" s="146">
        <f t="shared" si="1"/>
        <v>1</v>
      </c>
      <c r="K47" s="146">
        <f t="shared" si="1"/>
        <v>0</v>
      </c>
      <c r="L47" s="146">
        <f t="shared" si="1"/>
        <v>0</v>
      </c>
      <c r="M47" s="146">
        <f t="shared" si="1"/>
        <v>0</v>
      </c>
      <c r="N47" s="146">
        <f t="shared" si="1"/>
        <v>0</v>
      </c>
      <c r="O47" s="146">
        <f t="shared" si="1"/>
        <v>0</v>
      </c>
    </row>
    <row r="48" spans="2:15" x14ac:dyDescent="0.6">
      <c r="E48" s="239"/>
      <c r="F48" s="17" t="s">
        <v>15</v>
      </c>
      <c r="G48" s="18"/>
      <c r="H48" s="18"/>
      <c r="I48" s="18"/>
      <c r="J48" s="19"/>
      <c r="K48" s="383">
        <f>SUM(F47:O47)</f>
        <v>7.8</v>
      </c>
      <c r="L48" s="383"/>
      <c r="M48" s="383"/>
      <c r="N48" s="383"/>
      <c r="O48" s="384"/>
    </row>
    <row r="49" spans="2:12" x14ac:dyDescent="0.6">
      <c r="E49" s="239"/>
    </row>
    <row r="51" spans="2:12" s="2" customFormat="1" ht="23.4" x14ac:dyDescent="0.6">
      <c r="B51" s="363" t="s">
        <v>18</v>
      </c>
      <c r="C51" s="363"/>
      <c r="D51" s="363"/>
      <c r="E51" s="1"/>
      <c r="F51" s="1"/>
      <c r="G51" s="1"/>
      <c r="H51" s="1"/>
      <c r="I51" s="1"/>
      <c r="J51" s="1"/>
      <c r="K51" s="42"/>
    </row>
    <row r="52" spans="2:12" x14ac:dyDescent="0.6">
      <c r="B52" s="395" t="s">
        <v>188</v>
      </c>
      <c r="C52" s="396"/>
      <c r="D52" s="396"/>
      <c r="E52" s="3"/>
      <c r="F52" s="3"/>
      <c r="G52" s="3"/>
      <c r="H52" s="3"/>
    </row>
    <row r="53" spans="2:12" x14ac:dyDescent="0.6">
      <c r="B53" s="5" t="s">
        <v>1</v>
      </c>
      <c r="C53" s="5" t="s">
        <v>2</v>
      </c>
      <c r="F53" s="385" t="s">
        <v>19</v>
      </c>
      <c r="G53" s="385"/>
      <c r="H53" s="385"/>
      <c r="I53" s="385"/>
      <c r="J53" s="386" t="s">
        <v>20</v>
      </c>
      <c r="K53" s="386"/>
      <c r="L53" s="386"/>
    </row>
    <row r="54" spans="2:12" x14ac:dyDescent="0.6">
      <c r="B54" s="6" t="s">
        <v>126</v>
      </c>
      <c r="C54" s="252">
        <v>5</v>
      </c>
      <c r="F54" s="385" t="s">
        <v>21</v>
      </c>
      <c r="G54" s="385"/>
      <c r="H54" s="385"/>
      <c r="I54" s="385"/>
      <c r="J54" s="386" t="s">
        <v>22</v>
      </c>
      <c r="K54" s="386"/>
      <c r="L54" s="386"/>
    </row>
    <row r="55" spans="2:12" x14ac:dyDescent="0.6">
      <c r="B55" s="6" t="s">
        <v>127</v>
      </c>
      <c r="C55" s="252">
        <v>1</v>
      </c>
      <c r="F55" s="385" t="s">
        <v>23</v>
      </c>
      <c r="G55" s="385"/>
      <c r="H55" s="385"/>
      <c r="I55" s="385"/>
      <c r="J55" s="386" t="s">
        <v>24</v>
      </c>
      <c r="K55" s="386"/>
      <c r="L55" s="386"/>
    </row>
    <row r="56" spans="2:12" x14ac:dyDescent="0.6">
      <c r="B56" s="7" t="s">
        <v>128</v>
      </c>
      <c r="C56" s="258">
        <f>(C55*100)/C54</f>
        <v>20</v>
      </c>
      <c r="D56" s="235" t="s">
        <v>227</v>
      </c>
    </row>
    <row r="57" spans="2:12" x14ac:dyDescent="0.6">
      <c r="B57" s="20" t="s">
        <v>25</v>
      </c>
      <c r="C57" s="266">
        <f>SUM(C56)*5/20</f>
        <v>5</v>
      </c>
      <c r="D57" s="235" t="s">
        <v>226</v>
      </c>
    </row>
    <row r="58" spans="2:12" x14ac:dyDescent="0.6">
      <c r="B58" s="9" t="s">
        <v>26</v>
      </c>
      <c r="C58" s="21"/>
    </row>
    <row r="61" spans="2:12" x14ac:dyDescent="0.6">
      <c r="B61" s="365" t="s">
        <v>189</v>
      </c>
      <c r="C61" s="365"/>
      <c r="D61" s="365"/>
      <c r="E61" s="3"/>
      <c r="F61" s="3"/>
      <c r="G61" s="3"/>
      <c r="H61" s="3"/>
    </row>
    <row r="62" spans="2:12" x14ac:dyDescent="0.6">
      <c r="B62" s="5" t="s">
        <v>1</v>
      </c>
      <c r="C62" s="5" t="s">
        <v>2</v>
      </c>
    </row>
    <row r="63" spans="2:12" x14ac:dyDescent="0.6">
      <c r="B63" s="6" t="s">
        <v>126</v>
      </c>
      <c r="C63" s="252">
        <v>5</v>
      </c>
    </row>
    <row r="64" spans="2:12" x14ac:dyDescent="0.6">
      <c r="B64" s="6" t="s">
        <v>129</v>
      </c>
      <c r="C64" s="252">
        <v>3</v>
      </c>
    </row>
    <row r="65" spans="2:18" x14ac:dyDescent="0.6">
      <c r="B65" s="7" t="s">
        <v>130</v>
      </c>
      <c r="C65" s="260">
        <v>1</v>
      </c>
      <c r="F65" s="376" t="s">
        <v>19</v>
      </c>
      <c r="G65" s="376"/>
      <c r="H65" s="376"/>
      <c r="I65" s="376"/>
      <c r="J65" s="360" t="s">
        <v>22</v>
      </c>
      <c r="K65" s="360"/>
      <c r="L65" s="360"/>
    </row>
    <row r="66" spans="2:18" x14ac:dyDescent="0.6">
      <c r="B66" s="7" t="s">
        <v>131</v>
      </c>
      <c r="C66" s="261">
        <v>1</v>
      </c>
      <c r="F66" s="376" t="s">
        <v>21</v>
      </c>
      <c r="G66" s="376"/>
      <c r="H66" s="376"/>
      <c r="I66" s="376"/>
      <c r="J66" s="360" t="s">
        <v>27</v>
      </c>
      <c r="K66" s="360"/>
      <c r="L66" s="360"/>
    </row>
    <row r="67" spans="2:18" s="13" customFormat="1" x14ac:dyDescent="0.6">
      <c r="B67" s="22" t="s">
        <v>132</v>
      </c>
      <c r="C67" s="262">
        <v>0</v>
      </c>
      <c r="D67"/>
      <c r="E67"/>
      <c r="F67" s="376" t="s">
        <v>23</v>
      </c>
      <c r="G67" s="376"/>
      <c r="H67" s="376"/>
      <c r="I67" s="376"/>
      <c r="J67" s="360" t="s">
        <v>24</v>
      </c>
      <c r="K67" s="360"/>
      <c r="L67" s="360"/>
    </row>
    <row r="68" spans="2:18" x14ac:dyDescent="0.6">
      <c r="B68" s="23" t="s">
        <v>133</v>
      </c>
      <c r="C68" s="263">
        <f>SUM(C65:C67)</f>
        <v>2</v>
      </c>
    </row>
    <row r="69" spans="2:18" x14ac:dyDescent="0.6">
      <c r="B69" s="7" t="s">
        <v>134</v>
      </c>
      <c r="C69" s="264">
        <f>SUM(C68)*100/C63</f>
        <v>40</v>
      </c>
      <c r="D69" s="235" t="s">
        <v>228</v>
      </c>
    </row>
    <row r="70" spans="2:18" x14ac:dyDescent="0.6">
      <c r="B70" s="20" t="s">
        <v>135</v>
      </c>
      <c r="C70" s="265">
        <f>SUM(C69)*5/60</f>
        <v>3.3333333333333335</v>
      </c>
      <c r="D70" s="235" t="s">
        <v>229</v>
      </c>
    </row>
    <row r="71" spans="2:18" x14ac:dyDescent="0.6">
      <c r="B71" s="9" t="s">
        <v>28</v>
      </c>
      <c r="C71" s="21"/>
    </row>
    <row r="73" spans="2:18" s="24" customFormat="1" x14ac:dyDescent="0.6">
      <c r="B73" s="365" t="s">
        <v>190</v>
      </c>
      <c r="C73" s="365"/>
      <c r="D73" s="365"/>
      <c r="K73" s="46"/>
    </row>
    <row r="74" spans="2:18" ht="21.6" customHeight="1" x14ac:dyDescent="0.6">
      <c r="F74"/>
      <c r="G74"/>
      <c r="H74"/>
      <c r="I74"/>
      <c r="J74"/>
      <c r="K74"/>
      <c r="L74"/>
    </row>
    <row r="75" spans="2:18" x14ac:dyDescent="0.6">
      <c r="B75" s="10" t="s">
        <v>1</v>
      </c>
      <c r="C75" s="10" t="s">
        <v>2</v>
      </c>
      <c r="F75"/>
      <c r="G75"/>
      <c r="H75"/>
      <c r="I75"/>
      <c r="J75"/>
      <c r="K75"/>
      <c r="L75"/>
    </row>
    <row r="76" spans="2:18" x14ac:dyDescent="0.6">
      <c r="B76" s="6" t="s">
        <v>136</v>
      </c>
      <c r="C76" s="270">
        <f>K81</f>
        <v>4.2</v>
      </c>
      <c r="F76"/>
      <c r="G76"/>
      <c r="H76"/>
      <c r="I76"/>
      <c r="J76"/>
      <c r="K76"/>
      <c r="L76"/>
    </row>
    <row r="77" spans="2:18" x14ac:dyDescent="0.6">
      <c r="B77" s="8" t="s">
        <v>126</v>
      </c>
      <c r="C77" s="267">
        <v>5</v>
      </c>
      <c r="E77" s="13"/>
      <c r="F77" s="366" t="s">
        <v>11</v>
      </c>
      <c r="G77" s="367"/>
      <c r="H77" s="367"/>
      <c r="I77" s="367"/>
      <c r="J77" s="368"/>
      <c r="K77" s="369" t="s">
        <v>12</v>
      </c>
      <c r="L77" s="370"/>
      <c r="M77" s="370"/>
      <c r="N77" s="370"/>
      <c r="O77" s="371"/>
      <c r="R77" s="13"/>
    </row>
    <row r="78" spans="2:18" x14ac:dyDescent="0.6">
      <c r="B78" s="7" t="s">
        <v>137</v>
      </c>
      <c r="C78" s="258">
        <f>SUM(C76)*100/C77</f>
        <v>84</v>
      </c>
      <c r="E78" s="14"/>
      <c r="F78" s="25">
        <v>0.2</v>
      </c>
      <c r="G78" s="25">
        <v>0.4</v>
      </c>
      <c r="H78" s="25">
        <v>0.6</v>
      </c>
      <c r="I78" s="25">
        <v>0.8</v>
      </c>
      <c r="J78" s="25">
        <v>1</v>
      </c>
      <c r="K78" s="26">
        <v>0.2</v>
      </c>
      <c r="L78" s="26">
        <v>0.4</v>
      </c>
      <c r="M78" s="26">
        <v>0.6</v>
      </c>
      <c r="N78" s="26">
        <v>0.8</v>
      </c>
      <c r="O78" s="26">
        <v>1</v>
      </c>
    </row>
    <row r="79" spans="2:18" x14ac:dyDescent="0.6">
      <c r="B79" s="27" t="s">
        <v>30</v>
      </c>
      <c r="C79" s="268">
        <f>SUM(C78)*5/20</f>
        <v>21</v>
      </c>
      <c r="D79" s="237"/>
      <c r="E79" s="13"/>
      <c r="F79" s="269">
        <v>2</v>
      </c>
      <c r="G79" s="269">
        <v>2</v>
      </c>
      <c r="H79" s="269">
        <v>2</v>
      </c>
      <c r="I79" s="269">
        <v>1</v>
      </c>
      <c r="J79" s="269">
        <v>1</v>
      </c>
      <c r="K79" s="47">
        <v>0</v>
      </c>
      <c r="L79" s="47">
        <v>0</v>
      </c>
      <c r="M79" s="47">
        <v>0</v>
      </c>
      <c r="N79" s="47">
        <v>0</v>
      </c>
      <c r="O79" s="47">
        <v>0</v>
      </c>
    </row>
    <row r="80" spans="2:18" x14ac:dyDescent="0.6">
      <c r="B80" s="28" t="s">
        <v>138</v>
      </c>
      <c r="C80" s="272" t="s">
        <v>191</v>
      </c>
      <c r="E80" s="13"/>
      <c r="F80" s="146">
        <f>SUM(F79)*F78</f>
        <v>0.4</v>
      </c>
      <c r="G80" s="146">
        <f t="shared" ref="G80" si="2">SUM(G79)*G78</f>
        <v>0.8</v>
      </c>
      <c r="H80" s="146">
        <f t="shared" ref="H80" si="3">SUM(H79)*H78</f>
        <v>1.2</v>
      </c>
      <c r="I80" s="146">
        <f t="shared" ref="I80:O80" si="4">SUM(I79)*I78</f>
        <v>0.8</v>
      </c>
      <c r="J80" s="146">
        <f t="shared" si="4"/>
        <v>1</v>
      </c>
      <c r="K80" s="146">
        <f t="shared" si="4"/>
        <v>0</v>
      </c>
      <c r="L80" s="146">
        <f t="shared" si="4"/>
        <v>0</v>
      </c>
      <c r="M80" s="146">
        <f t="shared" si="4"/>
        <v>0</v>
      </c>
      <c r="N80" s="146">
        <f t="shared" si="4"/>
        <v>0</v>
      </c>
      <c r="O80" s="146">
        <f t="shared" si="4"/>
        <v>0</v>
      </c>
    </row>
    <row r="81" spans="2:15" x14ac:dyDescent="0.6">
      <c r="C81" s="271" t="s">
        <v>230</v>
      </c>
      <c r="E81" s="13"/>
      <c r="F81" s="29" t="s">
        <v>15</v>
      </c>
      <c r="G81" s="30"/>
      <c r="H81" s="30"/>
      <c r="I81" s="30"/>
      <c r="J81" s="31"/>
      <c r="K81" s="372">
        <f>SUM(F80:O80)</f>
        <v>4.2</v>
      </c>
      <c r="L81" s="372"/>
      <c r="M81" s="372"/>
      <c r="N81" s="372"/>
      <c r="O81" s="373"/>
    </row>
    <row r="82" spans="2:15" x14ac:dyDescent="0.6">
      <c r="C82" s="271"/>
      <c r="E82" s="13"/>
      <c r="F82"/>
      <c r="G82"/>
      <c r="H82"/>
      <c r="I82"/>
      <c r="J82"/>
      <c r="K82"/>
      <c r="L82"/>
      <c r="M82"/>
      <c r="N82"/>
      <c r="O82"/>
    </row>
    <row r="83" spans="2:15" x14ac:dyDescent="0.6">
      <c r="C83" s="374" t="s">
        <v>19</v>
      </c>
      <c r="D83" s="374"/>
      <c r="E83" s="374"/>
      <c r="F83" s="374"/>
      <c r="G83" s="375" t="s">
        <v>20</v>
      </c>
      <c r="H83" s="375"/>
      <c r="I83" s="375"/>
      <c r="J83"/>
      <c r="K83"/>
      <c r="L83"/>
      <c r="M83"/>
      <c r="N83"/>
      <c r="O83"/>
    </row>
    <row r="84" spans="2:15" x14ac:dyDescent="0.6">
      <c r="C84" s="374" t="s">
        <v>21</v>
      </c>
      <c r="D84" s="374"/>
      <c r="E84" s="374"/>
      <c r="F84" s="374"/>
      <c r="G84" s="375" t="s">
        <v>29</v>
      </c>
      <c r="H84" s="375"/>
      <c r="I84" s="375"/>
      <c r="J84"/>
      <c r="K84"/>
      <c r="L84"/>
      <c r="M84"/>
      <c r="N84"/>
      <c r="O84"/>
    </row>
    <row r="85" spans="2:15" x14ac:dyDescent="0.6">
      <c r="C85" s="374" t="s">
        <v>23</v>
      </c>
      <c r="D85" s="374"/>
      <c r="E85" s="374"/>
      <c r="F85" s="374"/>
      <c r="G85" s="375" t="s">
        <v>22</v>
      </c>
      <c r="H85" s="375"/>
      <c r="I85" s="375"/>
      <c r="J85"/>
      <c r="K85"/>
      <c r="L85"/>
      <c r="M85"/>
      <c r="N85"/>
      <c r="O85"/>
    </row>
    <row r="86" spans="2:15" x14ac:dyDescent="0.6">
      <c r="C86"/>
      <c r="D86"/>
      <c r="E86"/>
      <c r="F86"/>
      <c r="G86"/>
      <c r="H86"/>
      <c r="I86"/>
      <c r="J86"/>
      <c r="K86"/>
      <c r="L86"/>
      <c r="M86"/>
      <c r="N86"/>
      <c r="O86"/>
    </row>
    <row r="88" spans="2:15" x14ac:dyDescent="0.6">
      <c r="B88" s="365" t="s">
        <v>211</v>
      </c>
      <c r="C88" s="365"/>
      <c r="D88" s="365"/>
      <c r="E88" s="3"/>
      <c r="F88" s="3"/>
      <c r="G88" s="3"/>
      <c r="H88" s="3"/>
    </row>
    <row r="89" spans="2:15" x14ac:dyDescent="0.6">
      <c r="B89" s="5" t="s">
        <v>1</v>
      </c>
      <c r="C89" s="5" t="s">
        <v>2</v>
      </c>
    </row>
    <row r="90" spans="2:15" x14ac:dyDescent="0.6">
      <c r="B90" s="6" t="s">
        <v>126</v>
      </c>
      <c r="C90" s="252">
        <v>5</v>
      </c>
    </row>
    <row r="91" spans="2:15" x14ac:dyDescent="0.6">
      <c r="B91" s="6" t="s">
        <v>35</v>
      </c>
      <c r="C91" s="252">
        <v>10</v>
      </c>
    </row>
    <row r="92" spans="2:15" x14ac:dyDescent="0.6">
      <c r="B92" s="7" t="s">
        <v>139</v>
      </c>
      <c r="C92" s="258">
        <f>SUM(C91)/C90</f>
        <v>2</v>
      </c>
    </row>
    <row r="93" spans="2:15" x14ac:dyDescent="0.6">
      <c r="B93" s="20" t="s">
        <v>37</v>
      </c>
      <c r="C93" s="259">
        <f>SUM(C92)*5/2.5</f>
        <v>4</v>
      </c>
      <c r="F93" s="361" t="s">
        <v>31</v>
      </c>
      <c r="G93" s="361"/>
      <c r="H93" s="361"/>
      <c r="I93" s="361"/>
      <c r="J93" s="361"/>
      <c r="K93" s="361"/>
      <c r="L93" s="361"/>
      <c r="M93" s="362" t="s">
        <v>32</v>
      </c>
      <c r="N93" s="362"/>
      <c r="O93" s="362"/>
    </row>
    <row r="94" spans="2:15" x14ac:dyDescent="0.6">
      <c r="B94" s="32" t="s">
        <v>140</v>
      </c>
      <c r="C94" s="33"/>
      <c r="F94" s="361" t="s">
        <v>33</v>
      </c>
      <c r="G94" s="361"/>
      <c r="H94" s="361"/>
      <c r="I94" s="361"/>
      <c r="J94" s="361"/>
      <c r="K94" s="361"/>
      <c r="L94" s="361"/>
      <c r="M94" s="362" t="s">
        <v>34</v>
      </c>
      <c r="N94" s="362"/>
      <c r="O94" s="362"/>
    </row>
    <row r="95" spans="2:15" x14ac:dyDescent="0.6">
      <c r="B95" s="9" t="s">
        <v>231</v>
      </c>
      <c r="C95" s="21"/>
      <c r="F95" s="361" t="s">
        <v>202</v>
      </c>
      <c r="G95" s="361"/>
      <c r="H95" s="361"/>
      <c r="I95" s="361"/>
      <c r="J95" s="361"/>
      <c r="K95" s="361"/>
      <c r="L95" s="361"/>
      <c r="M95" s="362" t="s">
        <v>36</v>
      </c>
      <c r="N95" s="362"/>
      <c r="O95" s="362"/>
    </row>
    <row r="99" spans="2:11" s="2" customFormat="1" ht="23.4" x14ac:dyDescent="0.6">
      <c r="B99" s="363" t="s">
        <v>38</v>
      </c>
      <c r="C99" s="363"/>
      <c r="D99" s="363"/>
      <c r="E99" s="1"/>
      <c r="F99" s="1"/>
      <c r="G99" s="1"/>
      <c r="H99" s="1"/>
      <c r="I99" s="1"/>
      <c r="J99" s="1"/>
      <c r="K99" s="42"/>
    </row>
    <row r="100" spans="2:11" ht="12" customHeight="1" x14ac:dyDescent="0.6">
      <c r="B100" s="364"/>
      <c r="C100" s="364"/>
      <c r="D100" s="364"/>
      <c r="E100" s="3"/>
      <c r="F100" s="3"/>
      <c r="G100" s="3"/>
      <c r="H100" s="3"/>
    </row>
    <row r="101" spans="2:11" x14ac:dyDescent="0.6">
      <c r="B101" s="5" t="s">
        <v>1</v>
      </c>
      <c r="C101" s="5" t="s">
        <v>2</v>
      </c>
      <c r="E101" s="359" t="s">
        <v>39</v>
      </c>
      <c r="F101" s="359"/>
      <c r="G101" s="359"/>
      <c r="H101" s="360" t="s">
        <v>40</v>
      </c>
      <c r="I101" s="360"/>
      <c r="J101" s="360"/>
      <c r="K101" s="360"/>
    </row>
    <row r="102" spans="2:11" x14ac:dyDescent="0.6">
      <c r="B102" s="6" t="s">
        <v>41</v>
      </c>
      <c r="C102" s="252">
        <v>15</v>
      </c>
      <c r="E102" s="359" t="s">
        <v>42</v>
      </c>
      <c r="F102" s="359"/>
      <c r="G102" s="359"/>
      <c r="H102" s="360" t="s">
        <v>43</v>
      </c>
      <c r="I102" s="360"/>
      <c r="J102" s="360"/>
      <c r="K102" s="360"/>
    </row>
    <row r="103" spans="2:11" x14ac:dyDescent="0.6">
      <c r="B103" s="7" t="s">
        <v>44</v>
      </c>
      <c r="C103" s="260">
        <v>14</v>
      </c>
      <c r="E103" s="359" t="s">
        <v>45</v>
      </c>
      <c r="F103" s="359"/>
      <c r="G103" s="359"/>
      <c r="H103" s="360" t="s">
        <v>46</v>
      </c>
      <c r="I103" s="360"/>
      <c r="J103" s="360"/>
      <c r="K103" s="360"/>
    </row>
    <row r="104" spans="2:11" x14ac:dyDescent="0.6">
      <c r="B104" s="273" t="s">
        <v>233</v>
      </c>
      <c r="C104" s="245">
        <f>SUM(C103)*100/C102</f>
        <v>93.333333333333329</v>
      </c>
      <c r="E104" s="359" t="s">
        <v>47</v>
      </c>
      <c r="F104" s="359"/>
      <c r="G104" s="359"/>
      <c r="H104" s="360" t="s">
        <v>48</v>
      </c>
      <c r="I104" s="360"/>
      <c r="J104" s="360"/>
      <c r="K104" s="360"/>
    </row>
    <row r="105" spans="2:11" x14ac:dyDescent="0.6">
      <c r="B105" s="5" t="s">
        <v>232</v>
      </c>
      <c r="C105" s="5" t="str">
        <f>IF($C$104=100,"5.00",IF(AND($C$104&gt;=95,$C$104&lt;=99.99),"4.75",IF(AND($C$104&gt;=90,$C$104&lt;=94.99),"4.50",IF(AND($C$104&gt;=80.01,$C$104&lt;=89.99),"4.00",IF($C$104=80,"3.50","0.00")))))</f>
        <v>4.50</v>
      </c>
      <c r="E105" s="359" t="s">
        <v>49</v>
      </c>
      <c r="F105" s="359"/>
      <c r="G105" s="359"/>
      <c r="H105" s="360" t="s">
        <v>50</v>
      </c>
      <c r="I105" s="360"/>
      <c r="J105" s="360"/>
      <c r="K105" s="360"/>
    </row>
    <row r="106" spans="2:11" x14ac:dyDescent="0.6">
      <c r="E106" s="359" t="s">
        <v>51</v>
      </c>
      <c r="F106" s="359"/>
      <c r="G106" s="359"/>
      <c r="H106" s="360" t="s">
        <v>52</v>
      </c>
      <c r="I106" s="360"/>
      <c r="J106" s="360"/>
      <c r="K106" s="360"/>
    </row>
  </sheetData>
  <mergeCells count="59">
    <mergeCell ref="B30:D30"/>
    <mergeCell ref="E33:J33"/>
    <mergeCell ref="B2:D2"/>
    <mergeCell ref="B3:D3"/>
    <mergeCell ref="B12:E12"/>
    <mergeCell ref="B13:D13"/>
    <mergeCell ref="K33:O33"/>
    <mergeCell ref="E37:J37"/>
    <mergeCell ref="K37:O37"/>
    <mergeCell ref="B61:D61"/>
    <mergeCell ref="B51:D51"/>
    <mergeCell ref="B52:D52"/>
    <mergeCell ref="B41:D41"/>
    <mergeCell ref="F67:I67"/>
    <mergeCell ref="J67:L67"/>
    <mergeCell ref="F65:I65"/>
    <mergeCell ref="J65:L65"/>
    <mergeCell ref="F44:J44"/>
    <mergeCell ref="K44:O44"/>
    <mergeCell ref="K48:O48"/>
    <mergeCell ref="F53:I53"/>
    <mergeCell ref="J53:L53"/>
    <mergeCell ref="F54:I54"/>
    <mergeCell ref="J54:L54"/>
    <mergeCell ref="F55:I55"/>
    <mergeCell ref="J55:L55"/>
    <mergeCell ref="F66:I66"/>
    <mergeCell ref="J66:L66"/>
    <mergeCell ref="B73:D73"/>
    <mergeCell ref="F94:L94"/>
    <mergeCell ref="M94:O94"/>
    <mergeCell ref="F77:J77"/>
    <mergeCell ref="K77:O77"/>
    <mergeCell ref="K81:O81"/>
    <mergeCell ref="B88:D88"/>
    <mergeCell ref="F93:L93"/>
    <mergeCell ref="M93:O93"/>
    <mergeCell ref="C83:F83"/>
    <mergeCell ref="G83:I83"/>
    <mergeCell ref="C84:F84"/>
    <mergeCell ref="G84:I84"/>
    <mergeCell ref="C85:F85"/>
    <mergeCell ref="G85:I85"/>
    <mergeCell ref="F95:L95"/>
    <mergeCell ref="M95:O95"/>
    <mergeCell ref="B99:D99"/>
    <mergeCell ref="B100:D100"/>
    <mergeCell ref="E101:G101"/>
    <mergeCell ref="H101:K101"/>
    <mergeCell ref="E105:G105"/>
    <mergeCell ref="H105:K105"/>
    <mergeCell ref="E106:G106"/>
    <mergeCell ref="H106:K106"/>
    <mergeCell ref="E102:G102"/>
    <mergeCell ref="H102:K102"/>
    <mergeCell ref="E103:G103"/>
    <mergeCell ref="H103:K103"/>
    <mergeCell ref="E104:G104"/>
    <mergeCell ref="H104:K10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5EAFF"/>
  </sheetPr>
  <dimension ref="B1:E45"/>
  <sheetViews>
    <sheetView zoomScale="90" zoomScaleNormal="90" workbookViewId="0">
      <selection activeCell="B47" sqref="B47"/>
    </sheetView>
  </sheetViews>
  <sheetFormatPr defaultColWidth="8.88671875" defaultRowHeight="24.6" x14ac:dyDescent="0.7"/>
  <cols>
    <col min="1" max="1" width="8.88671875" style="34"/>
    <col min="2" max="2" width="26.44140625" style="165" customWidth="1"/>
    <col min="3" max="3" width="42.44140625" style="165" customWidth="1"/>
    <col min="4" max="4" width="20.21875" style="34" customWidth="1"/>
    <col min="5" max="5" width="13.21875" style="179" customWidth="1"/>
    <col min="6" max="16384" width="8.88671875" style="34"/>
  </cols>
  <sheetData>
    <row r="1" spans="2:5" ht="31.8" x14ac:dyDescent="0.8">
      <c r="B1" s="425" t="s">
        <v>153</v>
      </c>
      <c r="C1" s="425"/>
      <c r="D1" s="425"/>
      <c r="E1" s="425"/>
    </row>
    <row r="2" spans="2:5" ht="49.95" customHeight="1" x14ac:dyDescent="0.7">
      <c r="B2" s="434" t="s">
        <v>106</v>
      </c>
      <c r="C2" s="434"/>
      <c r="D2" s="434"/>
      <c r="E2" s="435"/>
    </row>
    <row r="3" spans="2:5" ht="73.8" x14ac:dyDescent="0.7">
      <c r="B3" s="321" t="s">
        <v>107</v>
      </c>
      <c r="C3" s="322" t="s">
        <v>108</v>
      </c>
      <c r="D3" s="323" t="s">
        <v>109</v>
      </c>
      <c r="E3" s="322" t="s">
        <v>110</v>
      </c>
    </row>
    <row r="4" spans="2:5" x14ac:dyDescent="0.7">
      <c r="B4" s="426" t="s">
        <v>111</v>
      </c>
      <c r="C4" s="170" t="s">
        <v>154</v>
      </c>
      <c r="D4" s="155">
        <v>4.45</v>
      </c>
      <c r="E4" s="421">
        <f>AVERAGE(D4:D8)</f>
        <v>4.4939999999999998</v>
      </c>
    </row>
    <row r="5" spans="2:5" x14ac:dyDescent="0.7">
      <c r="B5" s="427"/>
      <c r="C5" s="170" t="s">
        <v>155</v>
      </c>
      <c r="D5" s="155">
        <v>4.71</v>
      </c>
      <c r="E5" s="422"/>
    </row>
    <row r="6" spans="2:5" x14ac:dyDescent="0.7">
      <c r="B6" s="427"/>
      <c r="C6" s="170" t="s">
        <v>156</v>
      </c>
      <c r="D6" s="155">
        <v>4.33</v>
      </c>
      <c r="E6" s="422"/>
    </row>
    <row r="7" spans="2:5" x14ac:dyDescent="0.7">
      <c r="B7" s="427"/>
      <c r="C7" s="170" t="s">
        <v>157</v>
      </c>
      <c r="D7" s="155">
        <v>4.49</v>
      </c>
      <c r="E7" s="422"/>
    </row>
    <row r="8" spans="2:5" x14ac:dyDescent="0.7">
      <c r="B8" s="428"/>
      <c r="C8" s="170" t="s">
        <v>158</v>
      </c>
      <c r="D8" s="155">
        <v>4.49</v>
      </c>
      <c r="E8" s="429"/>
    </row>
    <row r="9" spans="2:5" x14ac:dyDescent="0.7">
      <c r="B9" s="171"/>
      <c r="C9" s="171"/>
      <c r="D9" s="156"/>
      <c r="E9" s="172"/>
    </row>
    <row r="10" spans="2:5" x14ac:dyDescent="0.7">
      <c r="B10" s="430" t="s">
        <v>112</v>
      </c>
      <c r="C10" s="173" t="s">
        <v>159</v>
      </c>
      <c r="D10" s="155">
        <v>4.6100000000000003</v>
      </c>
      <c r="E10" s="423">
        <f>AVERAGE(D10:D13)</f>
        <v>4.4624999999999995</v>
      </c>
    </row>
    <row r="11" spans="2:5" x14ac:dyDescent="0.7">
      <c r="B11" s="431"/>
      <c r="C11" s="173" t="s">
        <v>160</v>
      </c>
      <c r="D11" s="155">
        <v>4.4800000000000004</v>
      </c>
      <c r="E11" s="424"/>
    </row>
    <row r="12" spans="2:5" x14ac:dyDescent="0.7">
      <c r="B12" s="431"/>
      <c r="C12" s="173" t="s">
        <v>161</v>
      </c>
      <c r="D12" s="155">
        <v>4.38</v>
      </c>
      <c r="E12" s="424"/>
    </row>
    <row r="13" spans="2:5" x14ac:dyDescent="0.7">
      <c r="B13" s="432"/>
      <c r="C13" s="173" t="s">
        <v>162</v>
      </c>
      <c r="D13" s="155">
        <v>4.38</v>
      </c>
      <c r="E13" s="433"/>
    </row>
    <row r="14" spans="2:5" x14ac:dyDescent="0.7">
      <c r="B14" s="171"/>
      <c r="C14" s="171"/>
      <c r="D14" s="156"/>
      <c r="E14" s="172"/>
    </row>
    <row r="15" spans="2:5" ht="51.6" customHeight="1" x14ac:dyDescent="0.7">
      <c r="B15" s="402" t="s">
        <v>113</v>
      </c>
      <c r="C15" s="174" t="s">
        <v>163</v>
      </c>
      <c r="D15" s="155">
        <v>4.55</v>
      </c>
      <c r="E15" s="405">
        <f>AVERAGE(D15:D18)</f>
        <v>4.55</v>
      </c>
    </row>
    <row r="16" spans="2:5" ht="31.8" customHeight="1" x14ac:dyDescent="0.7">
      <c r="B16" s="403"/>
      <c r="C16" s="174" t="s">
        <v>164</v>
      </c>
      <c r="D16" s="155">
        <v>4.55</v>
      </c>
      <c r="E16" s="406"/>
    </row>
    <row r="17" spans="2:5" ht="51.6" customHeight="1" x14ac:dyDescent="0.7">
      <c r="B17" s="403"/>
      <c r="C17" s="174" t="s">
        <v>165</v>
      </c>
      <c r="D17" s="155">
        <v>4.55</v>
      </c>
      <c r="E17" s="406"/>
    </row>
    <row r="18" spans="2:5" ht="31.8" customHeight="1" x14ac:dyDescent="0.7">
      <c r="B18" s="404"/>
      <c r="C18" s="174" t="s">
        <v>166</v>
      </c>
      <c r="D18" s="155">
        <v>4.55</v>
      </c>
      <c r="E18" s="407"/>
    </row>
    <row r="19" spans="2:5" x14ac:dyDescent="0.7">
      <c r="B19" s="171"/>
      <c r="C19" s="171"/>
      <c r="D19" s="156"/>
      <c r="E19" s="172"/>
    </row>
    <row r="20" spans="2:5" ht="28.95" customHeight="1" x14ac:dyDescent="0.7">
      <c r="B20" s="408" t="s">
        <v>114</v>
      </c>
      <c r="C20" s="175" t="s">
        <v>167</v>
      </c>
      <c r="D20" s="155">
        <v>4.45</v>
      </c>
      <c r="E20" s="411">
        <f>AVERAGE(D20:D23)</f>
        <v>4.3525</v>
      </c>
    </row>
    <row r="21" spans="2:5" x14ac:dyDescent="0.7">
      <c r="B21" s="409"/>
      <c r="C21" s="175" t="s">
        <v>168</v>
      </c>
      <c r="D21" s="155">
        <v>4.22</v>
      </c>
      <c r="E21" s="412"/>
    </row>
    <row r="22" spans="2:5" x14ac:dyDescent="0.7">
      <c r="B22" s="409"/>
      <c r="C22" s="175" t="s">
        <v>169</v>
      </c>
      <c r="D22" s="155">
        <v>4.37</v>
      </c>
      <c r="E22" s="412"/>
    </row>
    <row r="23" spans="2:5" x14ac:dyDescent="0.7">
      <c r="B23" s="410"/>
      <c r="C23" s="175" t="s">
        <v>170</v>
      </c>
      <c r="D23" s="155">
        <v>4.37</v>
      </c>
      <c r="E23" s="413"/>
    </row>
    <row r="24" spans="2:5" x14ac:dyDescent="0.7">
      <c r="B24" s="171"/>
      <c r="C24" s="171"/>
      <c r="D24" s="156"/>
      <c r="E24" s="172"/>
    </row>
    <row r="25" spans="2:5" ht="33" customHeight="1" x14ac:dyDescent="0.7">
      <c r="B25" s="414" t="s">
        <v>115</v>
      </c>
      <c r="C25" s="176" t="s">
        <v>171</v>
      </c>
      <c r="D25" s="155">
        <v>4.55</v>
      </c>
      <c r="E25" s="417">
        <f>AVERAGE(D25:D28)</f>
        <v>4.55</v>
      </c>
    </row>
    <row r="26" spans="2:5" ht="33" customHeight="1" x14ac:dyDescent="0.7">
      <c r="B26" s="415"/>
      <c r="C26" s="176" t="s">
        <v>172</v>
      </c>
      <c r="D26" s="155">
        <v>4.49</v>
      </c>
      <c r="E26" s="417"/>
    </row>
    <row r="27" spans="2:5" ht="33" customHeight="1" x14ac:dyDescent="0.7">
      <c r="B27" s="415"/>
      <c r="C27" s="176" t="s">
        <v>173</v>
      </c>
      <c r="D27" s="155">
        <v>4.6500000000000004</v>
      </c>
      <c r="E27" s="417"/>
    </row>
    <row r="28" spans="2:5" ht="33" customHeight="1" x14ac:dyDescent="0.7">
      <c r="B28" s="416"/>
      <c r="C28" s="177" t="s">
        <v>174</v>
      </c>
      <c r="D28" s="320">
        <v>4.51</v>
      </c>
      <c r="E28" s="417"/>
    </row>
    <row r="29" spans="2:5" x14ac:dyDescent="0.7">
      <c r="B29" s="418" t="s">
        <v>116</v>
      </c>
      <c r="C29" s="419"/>
      <c r="D29" s="178">
        <f>AVERAGE(D4:D28)</f>
        <v>4.4823809523809528</v>
      </c>
    </row>
    <row r="30" spans="2:5" x14ac:dyDescent="0.7">
      <c r="B30" s="180"/>
      <c r="C30" s="180"/>
      <c r="D30" s="181"/>
      <c r="E30" s="182"/>
    </row>
    <row r="31" spans="2:5" x14ac:dyDescent="0.7">
      <c r="B31" s="180"/>
      <c r="C31" s="180"/>
      <c r="D31" s="181"/>
      <c r="E31" s="182"/>
    </row>
    <row r="32" spans="2:5" ht="32.549999999999997" customHeight="1" x14ac:dyDescent="0.7">
      <c r="C32" s="420" t="s">
        <v>175</v>
      </c>
      <c r="D32" s="420"/>
      <c r="E32" s="420"/>
    </row>
    <row r="33" spans="2:5" ht="73.8" x14ac:dyDescent="0.7">
      <c r="B33" s="166" t="s">
        <v>107</v>
      </c>
      <c r="C33" s="167" t="s">
        <v>108</v>
      </c>
      <c r="D33" s="168" t="s">
        <v>109</v>
      </c>
      <c r="E33" s="169" t="s">
        <v>110</v>
      </c>
    </row>
    <row r="34" spans="2:5" ht="49.2" x14ac:dyDescent="0.7">
      <c r="B34" s="183" t="s">
        <v>176</v>
      </c>
      <c r="C34" s="170" t="s">
        <v>177</v>
      </c>
      <c r="D34" s="155">
        <v>4.45</v>
      </c>
      <c r="E34" s="421">
        <f>AVERAGE(D34:D36)</f>
        <v>4.496666666666667</v>
      </c>
    </row>
    <row r="35" spans="2:5" x14ac:dyDescent="0.7">
      <c r="B35" s="184"/>
      <c r="C35" s="170" t="s">
        <v>178</v>
      </c>
      <c r="D35" s="155">
        <v>4.71</v>
      </c>
      <c r="E35" s="422"/>
    </row>
    <row r="36" spans="2:5" ht="73.8" x14ac:dyDescent="0.7">
      <c r="B36" s="184"/>
      <c r="C36" s="170" t="s">
        <v>179</v>
      </c>
      <c r="D36" s="155">
        <v>4.33</v>
      </c>
      <c r="E36" s="422"/>
    </row>
    <row r="37" spans="2:5" x14ac:dyDescent="0.7">
      <c r="B37" s="171"/>
      <c r="C37" s="171"/>
      <c r="D37" s="156"/>
      <c r="E37" s="172"/>
    </row>
    <row r="38" spans="2:5" ht="49.2" x14ac:dyDescent="0.7">
      <c r="B38" s="185" t="s">
        <v>180</v>
      </c>
      <c r="C38" s="173" t="s">
        <v>181</v>
      </c>
      <c r="D38" s="155">
        <v>4.6100000000000003</v>
      </c>
      <c r="E38" s="423">
        <f>AVERAGE(D38:D40)</f>
        <v>4.4899999999999993</v>
      </c>
    </row>
    <row r="39" spans="2:5" ht="49.2" x14ac:dyDescent="0.7">
      <c r="B39" s="186"/>
      <c r="C39" s="173" t="s">
        <v>182</v>
      </c>
      <c r="D39" s="155">
        <v>4.4800000000000004</v>
      </c>
      <c r="E39" s="424"/>
    </row>
    <row r="40" spans="2:5" ht="49.2" x14ac:dyDescent="0.7">
      <c r="B40" s="186"/>
      <c r="C40" s="173" t="s">
        <v>183</v>
      </c>
      <c r="D40" s="155">
        <v>4.38</v>
      </c>
      <c r="E40" s="424"/>
    </row>
    <row r="41" spans="2:5" x14ac:dyDescent="0.7">
      <c r="B41" s="171"/>
      <c r="C41" s="171"/>
      <c r="D41" s="156"/>
      <c r="E41" s="172"/>
    </row>
    <row r="42" spans="2:5" ht="49.2" x14ac:dyDescent="0.7">
      <c r="B42" s="187" t="s">
        <v>184</v>
      </c>
      <c r="C42" s="174" t="s">
        <v>185</v>
      </c>
      <c r="D42" s="155">
        <v>4.55</v>
      </c>
      <c r="E42" s="405">
        <f>AVERAGE(D42:D43)</f>
        <v>4.55</v>
      </c>
    </row>
    <row r="43" spans="2:5" ht="49.2" x14ac:dyDescent="0.7">
      <c r="B43" s="188"/>
      <c r="C43" s="174" t="s">
        <v>186</v>
      </c>
      <c r="D43" s="155">
        <v>4.55</v>
      </c>
      <c r="E43" s="406"/>
    </row>
    <row r="44" spans="2:5" x14ac:dyDescent="0.7">
      <c r="B44" s="171"/>
      <c r="C44" s="171"/>
      <c r="D44" s="156"/>
      <c r="E44" s="172"/>
    </row>
    <row r="45" spans="2:5" ht="25.2" thickBot="1" x14ac:dyDescent="0.75">
      <c r="B45" s="400" t="s">
        <v>187</v>
      </c>
      <c r="C45" s="401"/>
      <c r="D45" s="189">
        <f>AVERAGE(D34:D44)</f>
        <v>4.5075000000000003</v>
      </c>
    </row>
  </sheetData>
  <mergeCells count="18">
    <mergeCell ref="B1:E1"/>
    <mergeCell ref="B4:B8"/>
    <mergeCell ref="E4:E8"/>
    <mergeCell ref="B10:B13"/>
    <mergeCell ref="E10:E13"/>
    <mergeCell ref="B2:E2"/>
    <mergeCell ref="B45:C45"/>
    <mergeCell ref="B15:B18"/>
    <mergeCell ref="E15:E18"/>
    <mergeCell ref="B20:B23"/>
    <mergeCell ref="E20:E23"/>
    <mergeCell ref="B25:B28"/>
    <mergeCell ref="E25:E28"/>
    <mergeCell ref="B29:C29"/>
    <mergeCell ref="C32:E32"/>
    <mergeCell ref="E34:E36"/>
    <mergeCell ref="E38:E40"/>
    <mergeCell ref="E42:E4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4927B-1AED-4BBC-A455-97262C4921C2}">
  <sheetPr>
    <tabColor rgb="FFD5EAFF"/>
  </sheetPr>
  <dimension ref="A1:F23"/>
  <sheetViews>
    <sheetView topLeftCell="A17" workbookViewId="0">
      <selection activeCell="B23" sqref="B23:C23"/>
    </sheetView>
  </sheetViews>
  <sheetFormatPr defaultColWidth="8.88671875" defaultRowHeight="24.6" x14ac:dyDescent="0.7"/>
  <cols>
    <col min="1" max="1" width="8.88671875" style="34"/>
    <col min="2" max="2" width="69.109375" style="165" customWidth="1"/>
    <col min="3" max="3" width="50.109375" style="179" customWidth="1"/>
    <col min="4" max="16384" width="8.88671875" style="34"/>
  </cols>
  <sheetData>
    <row r="1" spans="1:5" ht="46.8" customHeight="1" x14ac:dyDescent="0.7">
      <c r="A1" s="324" t="s">
        <v>250</v>
      </c>
      <c r="B1" s="324"/>
      <c r="C1" s="324"/>
      <c r="D1" s="329"/>
      <c r="E1" s="329"/>
    </row>
    <row r="2" spans="1:5" x14ac:dyDescent="0.7">
      <c r="A2" s="329"/>
      <c r="B2" s="340" t="s">
        <v>266</v>
      </c>
      <c r="C2" s="232">
        <v>100</v>
      </c>
      <c r="D2" s="329"/>
      <c r="E2" s="329"/>
    </row>
    <row r="3" spans="1:5" x14ac:dyDescent="0.7">
      <c r="A3" s="329"/>
      <c r="B3" s="340" t="s">
        <v>260</v>
      </c>
      <c r="C3" s="232">
        <v>50</v>
      </c>
      <c r="D3" s="329"/>
      <c r="E3" s="329"/>
    </row>
    <row r="4" spans="1:5" x14ac:dyDescent="0.7">
      <c r="A4" s="329"/>
      <c r="B4" s="340" t="s">
        <v>263</v>
      </c>
      <c r="C4" s="232">
        <f>SUM(C3/C2)*100</f>
        <v>50</v>
      </c>
      <c r="D4" s="329"/>
      <c r="E4" s="329"/>
    </row>
    <row r="5" spans="1:5" x14ac:dyDescent="0.7">
      <c r="A5" s="327" t="s">
        <v>247</v>
      </c>
      <c r="B5" s="328"/>
      <c r="C5" s="328"/>
      <c r="D5" s="329"/>
      <c r="E5" s="329"/>
    </row>
    <row r="6" spans="1:5" ht="48.6" customHeight="1" x14ac:dyDescent="0.7">
      <c r="B6" s="321" t="s">
        <v>107</v>
      </c>
      <c r="C6" s="321" t="s">
        <v>110</v>
      </c>
      <c r="D6" s="197"/>
      <c r="E6" s="197"/>
    </row>
    <row r="7" spans="1:5" ht="40.799999999999997" customHeight="1" x14ac:dyDescent="0.7">
      <c r="B7" s="333" t="s">
        <v>249</v>
      </c>
      <c r="C7" s="331">
        <v>5</v>
      </c>
      <c r="D7" s="197"/>
      <c r="E7" s="197"/>
    </row>
    <row r="8" spans="1:5" ht="40.799999999999997" customHeight="1" x14ac:dyDescent="0.7">
      <c r="B8" s="334" t="s">
        <v>251</v>
      </c>
      <c r="C8" s="332">
        <v>4.51</v>
      </c>
      <c r="D8" s="197"/>
      <c r="E8" s="197"/>
    </row>
    <row r="9" spans="1:5" ht="40.799999999999997" customHeight="1" x14ac:dyDescent="0.7">
      <c r="B9" s="333" t="s">
        <v>252</v>
      </c>
      <c r="C9" s="331">
        <v>4.55</v>
      </c>
      <c r="D9" s="197"/>
      <c r="E9" s="197"/>
    </row>
    <row r="10" spans="1:5" ht="40.799999999999997" customHeight="1" x14ac:dyDescent="0.7">
      <c r="B10" s="334" t="s">
        <v>253</v>
      </c>
      <c r="C10" s="332">
        <v>4.32</v>
      </c>
      <c r="D10" s="197"/>
      <c r="E10" s="197"/>
    </row>
    <row r="11" spans="1:5" ht="40.799999999999997" customHeight="1" x14ac:dyDescent="0.7">
      <c r="B11" s="326" t="s">
        <v>254</v>
      </c>
      <c r="C11" s="341">
        <f>AVERAGE(C7:C10)</f>
        <v>4.5949999999999998</v>
      </c>
      <c r="D11" s="197"/>
      <c r="E11" s="197"/>
    </row>
    <row r="12" spans="1:5" x14ac:dyDescent="0.7">
      <c r="A12" s="327" t="s">
        <v>248</v>
      </c>
      <c r="B12" s="328"/>
      <c r="C12" s="328"/>
      <c r="D12" s="329"/>
      <c r="E12" s="329"/>
    </row>
    <row r="13" spans="1:5" ht="42" customHeight="1" x14ac:dyDescent="0.7">
      <c r="B13" s="325" t="s">
        <v>107</v>
      </c>
      <c r="C13" s="321" t="s">
        <v>110</v>
      </c>
      <c r="D13" s="197"/>
      <c r="E13" s="197"/>
    </row>
    <row r="14" spans="1:5" ht="42" customHeight="1" x14ac:dyDescent="0.7">
      <c r="B14" s="333" t="s">
        <v>255</v>
      </c>
      <c r="C14" s="331">
        <v>5</v>
      </c>
      <c r="D14" s="197"/>
      <c r="E14" s="197"/>
    </row>
    <row r="15" spans="1:5" ht="42" customHeight="1" x14ac:dyDescent="0.7">
      <c r="B15" s="335" t="s">
        <v>256</v>
      </c>
      <c r="C15" s="336">
        <v>4.55</v>
      </c>
      <c r="D15" s="197"/>
      <c r="E15" s="197"/>
    </row>
    <row r="16" spans="1:5" ht="42" customHeight="1" x14ac:dyDescent="0.7">
      <c r="B16" s="333" t="s">
        <v>257</v>
      </c>
      <c r="C16" s="331">
        <v>5</v>
      </c>
      <c r="D16" s="197"/>
      <c r="E16" s="197"/>
    </row>
    <row r="17" spans="2:6" ht="42" customHeight="1" x14ac:dyDescent="0.7">
      <c r="B17" s="330" t="s">
        <v>258</v>
      </c>
      <c r="C17" s="342">
        <f>AVERAGE(C14:C16)</f>
        <v>4.8500000000000005</v>
      </c>
      <c r="D17" s="197"/>
      <c r="E17" s="197"/>
    </row>
    <row r="18" spans="2:6" ht="46.8" x14ac:dyDescent="0.7">
      <c r="B18" s="337" t="s">
        <v>259</v>
      </c>
      <c r="C18" s="343">
        <f>AVERAGE(C11,C17)</f>
        <v>4.7225000000000001</v>
      </c>
      <c r="D18" s="197"/>
      <c r="E18" s="197"/>
    </row>
    <row r="20" spans="2:6" x14ac:dyDescent="0.7">
      <c r="B20" s="338" t="s">
        <v>53</v>
      </c>
      <c r="C20"/>
    </row>
    <row r="21" spans="2:6" ht="74.400000000000006" customHeight="1" x14ac:dyDescent="0.7">
      <c r="B21" s="436" t="s">
        <v>267</v>
      </c>
      <c r="C21" s="436"/>
      <c r="D21" s="339"/>
      <c r="E21" s="339"/>
      <c r="F21" s="339"/>
    </row>
    <row r="22" spans="2:6" ht="50.4" customHeight="1" x14ac:dyDescent="0.7">
      <c r="B22" s="436" t="s">
        <v>261</v>
      </c>
      <c r="C22" s="436"/>
    </row>
    <row r="23" spans="2:6" ht="44.4" customHeight="1" x14ac:dyDescent="0.7">
      <c r="B23" s="436" t="s">
        <v>262</v>
      </c>
      <c r="C23" s="436"/>
    </row>
  </sheetData>
  <mergeCells count="3">
    <mergeCell ref="B21:C21"/>
    <mergeCell ref="B22:C22"/>
    <mergeCell ref="B23:C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</sheetPr>
  <dimension ref="A1:M24"/>
  <sheetViews>
    <sheetView zoomScaleNormal="100" workbookViewId="0">
      <selection activeCell="K13" sqref="K13"/>
    </sheetView>
  </sheetViews>
  <sheetFormatPr defaultRowHeight="14.4" x14ac:dyDescent="0.3"/>
  <cols>
    <col min="1" max="1" width="14.21875" customWidth="1"/>
    <col min="2" max="2" width="12.5546875" customWidth="1"/>
  </cols>
  <sheetData>
    <row r="1" spans="1:13" ht="18" x14ac:dyDescent="0.35">
      <c r="J1" s="302" t="s">
        <v>234</v>
      </c>
      <c r="K1" s="275"/>
      <c r="L1" s="275"/>
      <c r="M1" s="275"/>
    </row>
    <row r="2" spans="1:13" ht="15" thickBot="1" x14ac:dyDescent="0.35">
      <c r="A2" s="438" t="s">
        <v>90</v>
      </c>
      <c r="B2" s="438"/>
      <c r="C2" s="438"/>
      <c r="D2" s="438"/>
      <c r="E2" s="438"/>
      <c r="F2" s="438"/>
      <c r="G2" s="438"/>
      <c r="H2" s="438"/>
    </row>
    <row r="3" spans="1:13" x14ac:dyDescent="0.3">
      <c r="A3" s="439" t="s">
        <v>83</v>
      </c>
      <c r="B3" s="440"/>
      <c r="C3" s="57"/>
      <c r="D3" s="57"/>
      <c r="E3" s="57"/>
      <c r="F3" s="57"/>
      <c r="G3" s="57"/>
      <c r="H3" s="58"/>
      <c r="J3" s="345" t="s">
        <v>238</v>
      </c>
      <c r="K3" s="345"/>
      <c r="L3" s="345"/>
      <c r="M3" s="345"/>
    </row>
    <row r="4" spans="1:13" ht="15" thickBot="1" x14ac:dyDescent="0.35">
      <c r="A4" s="441" t="s">
        <v>84</v>
      </c>
      <c r="B4" s="442"/>
      <c r="C4">
        <v>2563</v>
      </c>
      <c r="D4">
        <f>C4+1</f>
        <v>2564</v>
      </c>
      <c r="E4">
        <f t="shared" ref="E4:H4" si="0">D4+1</f>
        <v>2565</v>
      </c>
      <c r="F4">
        <f t="shared" si="0"/>
        <v>2566</v>
      </c>
      <c r="G4">
        <f t="shared" si="0"/>
        <v>2567</v>
      </c>
      <c r="H4" s="81">
        <f t="shared" si="0"/>
        <v>2568</v>
      </c>
      <c r="J4" s="345"/>
      <c r="K4" s="345"/>
      <c r="L4" s="345"/>
      <c r="M4" s="345"/>
    </row>
    <row r="5" spans="1:13" ht="30" customHeight="1" x14ac:dyDescent="0.3">
      <c r="A5" s="53" t="s">
        <v>85</v>
      </c>
      <c r="B5" s="53">
        <v>2563</v>
      </c>
      <c r="C5" s="82">
        <v>73</v>
      </c>
      <c r="D5" s="60">
        <v>20</v>
      </c>
      <c r="E5" s="60">
        <v>9</v>
      </c>
      <c r="F5" s="60">
        <v>8</v>
      </c>
      <c r="G5" s="60">
        <v>5</v>
      </c>
      <c r="H5" s="61">
        <v>3</v>
      </c>
      <c r="I5" t="s">
        <v>197</v>
      </c>
      <c r="J5" s="345"/>
      <c r="K5" s="345"/>
      <c r="L5" s="345"/>
      <c r="M5" s="345"/>
    </row>
    <row r="6" spans="1:13" s="80" customFormat="1" ht="15" thickBot="1" x14ac:dyDescent="0.35">
      <c r="A6" s="109" t="s">
        <v>87</v>
      </c>
      <c r="B6" s="109"/>
      <c r="C6" s="110"/>
      <c r="D6" s="111">
        <f>D5/C5*100</f>
        <v>27.397260273972602</v>
      </c>
      <c r="E6" s="111">
        <f>E5/D5*100</f>
        <v>45</v>
      </c>
      <c r="F6" s="112">
        <f>F5/E5*100</f>
        <v>88.888888888888886</v>
      </c>
      <c r="G6" s="111">
        <f>G5/F5*100</f>
        <v>62.5</v>
      </c>
      <c r="H6" s="113">
        <f>H5/G5*100</f>
        <v>60</v>
      </c>
      <c r="I6" s="136" t="s">
        <v>198</v>
      </c>
      <c r="J6" s="345"/>
      <c r="K6" s="345"/>
      <c r="L6" s="345"/>
      <c r="M6" s="345"/>
    </row>
    <row r="7" spans="1:13" ht="31.5" customHeight="1" x14ac:dyDescent="0.3">
      <c r="A7" s="53" t="s">
        <v>85</v>
      </c>
      <c r="B7" s="53">
        <f>B5+1</f>
        <v>2564</v>
      </c>
      <c r="C7" s="59"/>
      <c r="D7" s="83">
        <v>97</v>
      </c>
      <c r="E7" s="60">
        <v>25</v>
      </c>
      <c r="F7" s="60">
        <v>11</v>
      </c>
      <c r="G7" s="60">
        <v>5</v>
      </c>
      <c r="H7" s="61">
        <v>4</v>
      </c>
      <c r="I7" t="s">
        <v>197</v>
      </c>
    </row>
    <row r="8" spans="1:13" s="80" customFormat="1" ht="15" thickBot="1" x14ac:dyDescent="0.35">
      <c r="A8" s="109" t="s">
        <v>87</v>
      </c>
      <c r="B8" s="109"/>
      <c r="C8" s="110"/>
      <c r="D8" s="114"/>
      <c r="E8" s="111">
        <f>E7/D7*100</f>
        <v>25.773195876288657</v>
      </c>
      <c r="F8" s="115">
        <f>F7/E7*100</f>
        <v>44</v>
      </c>
      <c r="G8" s="112">
        <f>G7/F7*100</f>
        <v>45.454545454545453</v>
      </c>
      <c r="H8" s="291">
        <f>H7/G7*100</f>
        <v>80</v>
      </c>
      <c r="I8" s="136" t="s">
        <v>198</v>
      </c>
    </row>
    <row r="9" spans="1:13" ht="31.5" customHeight="1" x14ac:dyDescent="0.3">
      <c r="A9" s="53" t="s">
        <v>85</v>
      </c>
      <c r="B9" s="53">
        <f>B7+1</f>
        <v>2565</v>
      </c>
      <c r="C9" s="59"/>
      <c r="D9" s="60"/>
      <c r="E9" s="83">
        <v>97</v>
      </c>
      <c r="F9" s="60">
        <v>16</v>
      </c>
      <c r="G9" s="60">
        <v>8</v>
      </c>
      <c r="H9" s="61">
        <v>5</v>
      </c>
      <c r="I9" t="s">
        <v>197</v>
      </c>
    </row>
    <row r="10" spans="1:13" s="80" customFormat="1" ht="15" thickBot="1" x14ac:dyDescent="0.35">
      <c r="A10" s="109" t="s">
        <v>87</v>
      </c>
      <c r="B10" s="109"/>
      <c r="C10" s="110"/>
      <c r="D10" s="114"/>
      <c r="E10" s="114"/>
      <c r="F10" s="116">
        <f>F9/E9*100</f>
        <v>16.494845360824741</v>
      </c>
      <c r="G10" s="115">
        <f>G9/F9*100</f>
        <v>50</v>
      </c>
      <c r="H10" s="292">
        <f>H9/G9*100</f>
        <v>62.5</v>
      </c>
      <c r="I10" s="136" t="s">
        <v>198</v>
      </c>
    </row>
    <row r="11" spans="1:13" ht="33.450000000000003" customHeight="1" x14ac:dyDescent="0.3">
      <c r="A11" s="53" t="s">
        <v>85</v>
      </c>
      <c r="B11" s="53">
        <f>B9+1</f>
        <v>2566</v>
      </c>
      <c r="C11" s="59"/>
      <c r="D11" s="60"/>
      <c r="E11" s="60"/>
      <c r="F11" s="83">
        <v>56</v>
      </c>
      <c r="G11" s="60">
        <v>35</v>
      </c>
      <c r="H11" s="61">
        <v>20</v>
      </c>
      <c r="I11" t="s">
        <v>197</v>
      </c>
    </row>
    <row r="12" spans="1:13" s="80" customFormat="1" ht="15" thickBot="1" x14ac:dyDescent="0.35">
      <c r="A12" s="109" t="s">
        <v>87</v>
      </c>
      <c r="B12" s="109"/>
      <c r="C12" s="110"/>
      <c r="D12" s="114"/>
      <c r="E12" s="114"/>
      <c r="F12" s="114"/>
      <c r="G12" s="116">
        <f>G11/F11*100</f>
        <v>62.5</v>
      </c>
      <c r="H12" s="293">
        <f>H11/G11*100</f>
        <v>57.142857142857139</v>
      </c>
      <c r="I12" s="80" t="s">
        <v>198</v>
      </c>
    </row>
    <row r="13" spans="1:13" ht="31.95" customHeight="1" x14ac:dyDescent="0.3">
      <c r="A13" s="53" t="s">
        <v>85</v>
      </c>
      <c r="B13" s="53">
        <f>B11+1</f>
        <v>2567</v>
      </c>
      <c r="C13" s="59"/>
      <c r="D13" s="60"/>
      <c r="E13" s="60"/>
      <c r="F13" s="60"/>
      <c r="G13" s="83">
        <v>71</v>
      </c>
      <c r="H13" s="61">
        <v>39</v>
      </c>
      <c r="I13" t="s">
        <v>197</v>
      </c>
    </row>
    <row r="14" spans="1:13" s="80" customFormat="1" ht="15" thickBot="1" x14ac:dyDescent="0.35">
      <c r="A14" s="109" t="s">
        <v>87</v>
      </c>
      <c r="B14" s="109"/>
      <c r="C14" s="110"/>
      <c r="D14" s="114"/>
      <c r="E14" s="114"/>
      <c r="F14" s="114"/>
      <c r="G14" s="114"/>
      <c r="H14" s="288">
        <f>H13/G13*100</f>
        <v>54.929577464788736</v>
      </c>
      <c r="I14" s="136" t="s">
        <v>198</v>
      </c>
    </row>
    <row r="15" spans="1:13" ht="28.95" customHeight="1" x14ac:dyDescent="0.3">
      <c r="A15" s="53" t="s">
        <v>85</v>
      </c>
      <c r="B15" s="53">
        <f>B13+1</f>
        <v>2568</v>
      </c>
      <c r="C15" s="59"/>
      <c r="D15" s="60"/>
      <c r="E15" s="60"/>
      <c r="F15" s="60"/>
      <c r="G15" s="60"/>
      <c r="H15" s="84">
        <v>51</v>
      </c>
      <c r="I15" t="s">
        <v>197</v>
      </c>
    </row>
    <row r="16" spans="1:13" s="80" customFormat="1" ht="15" thickBot="1" x14ac:dyDescent="0.35">
      <c r="A16" s="109" t="s">
        <v>87</v>
      </c>
      <c r="B16" s="109"/>
      <c r="C16" s="135">
        <f>SUM(C5,C7,C9,C11,C13,C15)</f>
        <v>73</v>
      </c>
      <c r="D16" s="284">
        <f t="shared" ref="D16:H16" si="1">SUM(D5,D7,D9,D11,D13,D15)</f>
        <v>117</v>
      </c>
      <c r="E16" s="284">
        <f t="shared" si="1"/>
        <v>131</v>
      </c>
      <c r="F16" s="284">
        <f t="shared" si="1"/>
        <v>91</v>
      </c>
      <c r="G16" s="284">
        <f t="shared" si="1"/>
        <v>124</v>
      </c>
      <c r="H16" s="287">
        <f t="shared" si="1"/>
        <v>122</v>
      </c>
      <c r="I16" s="80" t="s">
        <v>198</v>
      </c>
    </row>
    <row r="17" spans="1:11" s="80" customFormat="1" x14ac:dyDescent="0.3">
      <c r="A17" s="136"/>
    </row>
    <row r="18" spans="1:11" x14ac:dyDescent="0.3">
      <c r="A18" s="56" t="s">
        <v>91</v>
      </c>
    </row>
    <row r="19" spans="1:11" x14ac:dyDescent="0.3">
      <c r="A19" s="62" t="s">
        <v>92</v>
      </c>
      <c r="B19" s="62"/>
      <c r="C19" s="62"/>
      <c r="D19" s="62"/>
      <c r="E19" s="102">
        <f>H14</f>
        <v>54.929577464788736</v>
      </c>
      <c r="F19" s="63" t="s">
        <v>88</v>
      </c>
      <c r="G19" s="102">
        <f>G12</f>
        <v>62.5</v>
      </c>
      <c r="H19" s="63" t="s">
        <v>88</v>
      </c>
      <c r="I19" s="102">
        <f>F10</f>
        <v>16.494845360824741</v>
      </c>
      <c r="J19" s="54" t="s">
        <v>86</v>
      </c>
      <c r="K19" s="117">
        <f>AVERAGE(H14,G12,F10)</f>
        <v>44.641474275204494</v>
      </c>
    </row>
    <row r="20" spans="1:11" x14ac:dyDescent="0.3">
      <c r="E20" s="437">
        <v>3</v>
      </c>
      <c r="F20" s="437"/>
      <c r="G20" s="437"/>
      <c r="H20" s="437"/>
      <c r="I20" s="437"/>
    </row>
    <row r="21" spans="1:11" x14ac:dyDescent="0.3">
      <c r="A21" s="52" t="s">
        <v>93</v>
      </c>
      <c r="B21" s="52"/>
      <c r="C21" s="52"/>
      <c r="D21" s="52"/>
      <c r="E21" s="102">
        <f>H12</f>
        <v>57.142857142857139</v>
      </c>
      <c r="F21" s="63" t="s">
        <v>88</v>
      </c>
      <c r="G21" s="102">
        <f>G10</f>
        <v>50</v>
      </c>
      <c r="H21" s="63" t="s">
        <v>88</v>
      </c>
      <c r="I21" s="102">
        <f>F8</f>
        <v>44</v>
      </c>
      <c r="J21" s="54" t="s">
        <v>86</v>
      </c>
      <c r="K21" s="118">
        <f>AVERAGE(H12,G10,F8)</f>
        <v>50.38095238095238</v>
      </c>
    </row>
    <row r="22" spans="1:11" x14ac:dyDescent="0.3">
      <c r="E22" s="437">
        <v>3</v>
      </c>
      <c r="F22" s="437"/>
      <c r="G22" s="437"/>
      <c r="H22" s="437"/>
      <c r="I22" s="437"/>
    </row>
    <row r="23" spans="1:11" x14ac:dyDescent="0.3">
      <c r="A23" s="64" t="s">
        <v>94</v>
      </c>
      <c r="B23" s="64"/>
      <c r="C23" s="64"/>
      <c r="D23" s="64"/>
      <c r="E23" s="102">
        <f>H10</f>
        <v>62.5</v>
      </c>
      <c r="F23" s="63" t="s">
        <v>88</v>
      </c>
      <c r="G23" s="102">
        <f>G8</f>
        <v>45.454545454545453</v>
      </c>
      <c r="H23" s="63" t="s">
        <v>88</v>
      </c>
      <c r="I23" s="102">
        <f>F6</f>
        <v>88.888888888888886</v>
      </c>
      <c r="J23" s="54" t="s">
        <v>86</v>
      </c>
      <c r="K23" s="119">
        <f>AVERAGE(H10,G8,F6)</f>
        <v>65.614478114478118</v>
      </c>
    </row>
    <row r="24" spans="1:11" x14ac:dyDescent="0.3">
      <c r="E24" s="437">
        <v>3</v>
      </c>
      <c r="F24" s="437"/>
      <c r="G24" s="437"/>
      <c r="H24" s="437"/>
      <c r="I24" s="437"/>
    </row>
  </sheetData>
  <mergeCells count="7">
    <mergeCell ref="J3:M6"/>
    <mergeCell ref="E24:I24"/>
    <mergeCell ref="A2:H2"/>
    <mergeCell ref="A3:B3"/>
    <mergeCell ref="A4:B4"/>
    <mergeCell ref="E20:I20"/>
    <mergeCell ref="E22:I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D1D1"/>
  </sheetPr>
  <dimension ref="A1:M17"/>
  <sheetViews>
    <sheetView zoomScaleNormal="100" workbookViewId="0">
      <selection activeCell="I1" sqref="I1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348" t="s">
        <v>104</v>
      </c>
      <c r="B1" s="351" t="s">
        <v>96</v>
      </c>
      <c r="C1" s="354" t="s">
        <v>97</v>
      </c>
      <c r="D1" s="355"/>
      <c r="E1" s="356"/>
      <c r="F1" s="65" t="s">
        <v>98</v>
      </c>
      <c r="G1" s="65" t="s">
        <v>268</v>
      </c>
      <c r="H1" s="351" t="s">
        <v>269</v>
      </c>
      <c r="I1" s="66" t="s">
        <v>99</v>
      </c>
      <c r="J1" s="346" t="s">
        <v>235</v>
      </c>
      <c r="K1" s="347"/>
      <c r="L1" s="347"/>
      <c r="M1" s="347"/>
    </row>
    <row r="2" spans="1:13" ht="24.6" x14ac:dyDescent="0.3">
      <c r="A2" s="349"/>
      <c r="B2" s="352"/>
      <c r="C2" s="357">
        <v>2566</v>
      </c>
      <c r="D2" s="357">
        <v>2567</v>
      </c>
      <c r="E2" s="357">
        <v>2568</v>
      </c>
      <c r="F2" s="67" t="s">
        <v>100</v>
      </c>
      <c r="G2" s="68" t="s">
        <v>101</v>
      </c>
      <c r="H2" s="352"/>
      <c r="I2" s="69"/>
      <c r="J2" s="346"/>
      <c r="K2" s="347"/>
      <c r="L2" s="347"/>
      <c r="M2" s="347"/>
    </row>
    <row r="3" spans="1:13" ht="30" customHeight="1" thickBot="1" x14ac:dyDescent="0.35">
      <c r="A3" s="350"/>
      <c r="B3" s="353"/>
      <c r="C3" s="358"/>
      <c r="D3" s="358"/>
      <c r="E3" s="358"/>
      <c r="F3" s="70"/>
      <c r="G3" s="71"/>
      <c r="H3" s="353"/>
      <c r="I3" s="72" t="s">
        <v>70</v>
      </c>
      <c r="J3" s="346"/>
      <c r="K3" s="347"/>
      <c r="L3" s="347"/>
      <c r="M3" s="347"/>
    </row>
    <row r="4" spans="1:13" s="76" customFormat="1" ht="24.6" x14ac:dyDescent="0.3">
      <c r="A4" s="193">
        <v>2563</v>
      </c>
      <c r="B4" s="312">
        <v>32</v>
      </c>
      <c r="C4" s="74">
        <v>10</v>
      </c>
      <c r="D4" s="190">
        <v>19</v>
      </c>
      <c r="E4" s="190">
        <v>3</v>
      </c>
      <c r="F4" s="208">
        <f>C4/B4*100</f>
        <v>31.25</v>
      </c>
      <c r="G4" s="120">
        <f>B4-C4-D4-E4-H4</f>
        <v>0</v>
      </c>
      <c r="H4" s="190">
        <v>0</v>
      </c>
      <c r="I4" s="212">
        <f>(B4-H4)/B4*100</f>
        <v>100</v>
      </c>
      <c r="J4" s="346"/>
      <c r="K4" s="347"/>
      <c r="L4" s="347"/>
      <c r="M4" s="347"/>
    </row>
    <row r="5" spans="1:13" s="76" customFormat="1" ht="24.6" x14ac:dyDescent="0.3">
      <c r="A5" s="194">
        <v>2564</v>
      </c>
      <c r="B5" s="313">
        <v>31</v>
      </c>
      <c r="C5" s="78">
        <v>0</v>
      </c>
      <c r="D5" s="78">
        <v>2</v>
      </c>
      <c r="E5" s="191">
        <v>13</v>
      </c>
      <c r="F5" s="209">
        <f>(SUM(C5:D5))/B5*100</f>
        <v>6.4516129032258061</v>
      </c>
      <c r="G5" s="278">
        <f t="shared" ref="G5:G9" si="0">B5-C5-D5-E5-H5</f>
        <v>14</v>
      </c>
      <c r="H5" s="191">
        <v>2</v>
      </c>
      <c r="I5" s="213">
        <f t="shared" ref="I5" si="1">(B5-H5)/B5*100</f>
        <v>93.548387096774192</v>
      </c>
      <c r="J5" s="346"/>
      <c r="K5" s="347"/>
      <c r="L5" s="347"/>
      <c r="M5" s="347"/>
    </row>
    <row r="6" spans="1:13" ht="24.6" x14ac:dyDescent="0.3">
      <c r="A6" s="276">
        <v>2565</v>
      </c>
      <c r="B6" s="313">
        <v>36</v>
      </c>
      <c r="C6" s="78">
        <v>0</v>
      </c>
      <c r="D6" s="78">
        <v>0</v>
      </c>
      <c r="E6" s="78">
        <v>0</v>
      </c>
      <c r="F6" s="209">
        <f>(SUM(C6:E6))/B6*100</f>
        <v>0</v>
      </c>
      <c r="G6" s="278">
        <f t="shared" si="0"/>
        <v>27</v>
      </c>
      <c r="H6" s="191">
        <v>9</v>
      </c>
      <c r="I6" s="213">
        <f>(B6-H6)/B6*100</f>
        <v>75</v>
      </c>
      <c r="J6" s="346"/>
      <c r="K6" s="347"/>
      <c r="L6" s="347"/>
      <c r="M6" s="347"/>
    </row>
    <row r="7" spans="1:13" ht="24.6" x14ac:dyDescent="0.3">
      <c r="A7" s="194">
        <v>2566</v>
      </c>
      <c r="B7" s="314">
        <f>'อัตราการเปลี่ยนแปลง (ตรี 4 ปี)'!F11</f>
        <v>56</v>
      </c>
      <c r="C7" s="191">
        <v>0</v>
      </c>
      <c r="D7" s="191">
        <v>0</v>
      </c>
      <c r="E7" s="191">
        <v>0</v>
      </c>
      <c r="F7" s="210">
        <f t="shared" ref="F7:F9" si="2">(SUM(C7:E7))/B7*100</f>
        <v>0</v>
      </c>
      <c r="G7" s="278">
        <f t="shared" si="0"/>
        <v>19</v>
      </c>
      <c r="H7" s="191">
        <v>37</v>
      </c>
      <c r="I7" s="214">
        <f t="shared" ref="I7:I9" si="3">(B7-H7)/B7*100</f>
        <v>33.928571428571431</v>
      </c>
    </row>
    <row r="8" spans="1:13" ht="24.6" customHeight="1" x14ac:dyDescent="0.3">
      <c r="A8" s="194">
        <v>2567</v>
      </c>
      <c r="B8" s="315">
        <f>'อัตราการเปลี่ยนแปลง (ตรี 4 ปี)'!G13</f>
        <v>71</v>
      </c>
      <c r="C8" s="191">
        <v>0</v>
      </c>
      <c r="D8" s="191">
        <v>0</v>
      </c>
      <c r="E8" s="191">
        <v>0</v>
      </c>
      <c r="F8" s="210">
        <f t="shared" si="2"/>
        <v>0</v>
      </c>
      <c r="G8" s="278">
        <f t="shared" si="0"/>
        <v>45</v>
      </c>
      <c r="H8" s="191">
        <v>26</v>
      </c>
      <c r="I8" s="214">
        <f t="shared" si="3"/>
        <v>63.380281690140848</v>
      </c>
      <c r="J8" s="344" t="s">
        <v>237</v>
      </c>
      <c r="K8" s="345"/>
      <c r="L8" s="345"/>
      <c r="M8" s="345"/>
    </row>
    <row r="9" spans="1:13" ht="25.2" thickBot="1" x14ac:dyDescent="0.35">
      <c r="A9" s="195">
        <v>2568</v>
      </c>
      <c r="B9" s="316">
        <f>'อัตราการเปลี่ยนแปลง (ตรี 4 ปี)'!H15</f>
        <v>51</v>
      </c>
      <c r="C9" s="192">
        <v>0</v>
      </c>
      <c r="D9" s="192">
        <v>0</v>
      </c>
      <c r="E9" s="192">
        <v>0</v>
      </c>
      <c r="F9" s="211">
        <f t="shared" si="2"/>
        <v>0</v>
      </c>
      <c r="G9" s="277">
        <f t="shared" si="0"/>
        <v>51</v>
      </c>
      <c r="H9" s="192">
        <v>0</v>
      </c>
      <c r="I9" s="215">
        <f t="shared" si="3"/>
        <v>100</v>
      </c>
      <c r="J9" s="344"/>
      <c r="K9" s="345"/>
      <c r="L9" s="345"/>
      <c r="M9" s="345"/>
    </row>
    <row r="10" spans="1:13" ht="24" thickBot="1" x14ac:dyDescent="0.35">
      <c r="A10" s="122" t="s">
        <v>54</v>
      </c>
      <c r="B10" s="122">
        <f>SUM(B4:B9)</f>
        <v>277</v>
      </c>
      <c r="C10" s="122">
        <f t="shared" ref="C10:E10" si="4">SUM(C4:C9)</f>
        <v>10</v>
      </c>
      <c r="D10" s="122">
        <f t="shared" si="4"/>
        <v>21</v>
      </c>
      <c r="E10" s="122">
        <f t="shared" si="4"/>
        <v>16</v>
      </c>
      <c r="F10" s="121"/>
      <c r="G10" s="122">
        <f t="shared" ref="G10:H10" si="5">SUM(G4:G9)</f>
        <v>156</v>
      </c>
      <c r="H10" s="122">
        <f t="shared" si="5"/>
        <v>74</v>
      </c>
      <c r="I10" s="126">
        <f>(B10-H10)/B10*100</f>
        <v>73.285198555956683</v>
      </c>
      <c r="J10" s="344"/>
      <c r="K10" s="345"/>
      <c r="L10" s="345"/>
      <c r="M10" s="345"/>
    </row>
    <row r="11" spans="1:13" ht="30.6" customHeight="1" x14ac:dyDescent="0.3">
      <c r="A11" s="307" t="s">
        <v>102</v>
      </c>
      <c r="B11" s="307"/>
      <c r="C11" s="307"/>
      <c r="D11" s="307"/>
      <c r="E11" s="307"/>
      <c r="F11" s="307"/>
      <c r="G11" s="308">
        <f>B9</f>
        <v>51</v>
      </c>
      <c r="H11" s="307" t="s">
        <v>89</v>
      </c>
    </row>
    <row r="12" spans="1:13" x14ac:dyDescent="0.3">
      <c r="A12" s="123" t="s">
        <v>205</v>
      </c>
      <c r="B12" s="123"/>
      <c r="C12" s="123"/>
    </row>
    <row r="13" spans="1:13" x14ac:dyDescent="0.3">
      <c r="A13" s="124" t="s">
        <v>206</v>
      </c>
      <c r="B13" s="124"/>
      <c r="C13" s="124"/>
    </row>
    <row r="17" spans="8:8" ht="25.8" x14ac:dyDescent="0.5">
      <c r="H17" s="279"/>
    </row>
  </sheetData>
  <mergeCells count="9">
    <mergeCell ref="J8:M10"/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pageSetup paperSize="9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/>
  </sheetPr>
  <dimension ref="A1:N28"/>
  <sheetViews>
    <sheetView workbookViewId="0">
      <selection activeCell="B8" sqref="B8"/>
    </sheetView>
  </sheetViews>
  <sheetFormatPr defaultRowHeight="14.4" x14ac:dyDescent="0.3"/>
  <cols>
    <col min="1" max="1" width="14.21875" customWidth="1"/>
    <col min="2" max="2" width="12.5546875" customWidth="1"/>
    <col min="3" max="3" width="9.5546875" customWidth="1"/>
  </cols>
  <sheetData>
    <row r="1" spans="1:14" ht="18" x14ac:dyDescent="0.35">
      <c r="K1" s="302" t="s">
        <v>234</v>
      </c>
      <c r="L1" s="274"/>
      <c r="M1" s="274"/>
      <c r="N1" s="274"/>
    </row>
    <row r="2" spans="1:14" ht="15" thickBot="1" x14ac:dyDescent="0.35">
      <c r="A2" s="438" t="s">
        <v>90</v>
      </c>
      <c r="B2" s="438"/>
      <c r="C2" s="438"/>
      <c r="D2" s="438"/>
      <c r="E2" s="438"/>
      <c r="F2" s="438"/>
      <c r="G2" s="438"/>
      <c r="H2" s="438"/>
      <c r="I2" s="438"/>
    </row>
    <row r="3" spans="1:14" x14ac:dyDescent="0.3">
      <c r="A3" s="439" t="s">
        <v>83</v>
      </c>
      <c r="B3" s="440"/>
      <c r="C3" s="96"/>
      <c r="D3" s="57"/>
      <c r="E3" s="57"/>
      <c r="F3" s="57"/>
      <c r="G3" s="57"/>
      <c r="H3" s="57"/>
      <c r="I3" s="58"/>
      <c r="K3" s="345" t="s">
        <v>239</v>
      </c>
      <c r="L3" s="345"/>
      <c r="M3" s="345"/>
      <c r="N3" s="345"/>
    </row>
    <row r="4" spans="1:14" ht="15" thickBot="1" x14ac:dyDescent="0.35">
      <c r="A4" s="441" t="s">
        <v>84</v>
      </c>
      <c r="B4" s="442"/>
      <c r="C4" s="97">
        <v>2562</v>
      </c>
      <c r="D4">
        <v>2563</v>
      </c>
      <c r="E4">
        <f>D4+1</f>
        <v>2564</v>
      </c>
      <c r="F4">
        <f t="shared" ref="F4:I4" si="0">E4+1</f>
        <v>2565</v>
      </c>
      <c r="G4">
        <f t="shared" si="0"/>
        <v>2566</v>
      </c>
      <c r="H4">
        <f t="shared" si="0"/>
        <v>2567</v>
      </c>
      <c r="I4" s="81">
        <f t="shared" si="0"/>
        <v>2568</v>
      </c>
      <c r="K4" s="345"/>
      <c r="L4" s="345"/>
      <c r="M4" s="345"/>
      <c r="N4" s="345"/>
    </row>
    <row r="5" spans="1:14" ht="24" customHeight="1" x14ac:dyDescent="0.3">
      <c r="A5" s="53" t="s">
        <v>85</v>
      </c>
      <c r="B5" s="53">
        <v>2562</v>
      </c>
      <c r="C5" s="82">
        <v>60</v>
      </c>
      <c r="D5" s="283">
        <v>30</v>
      </c>
      <c r="E5" s="60">
        <v>20</v>
      </c>
      <c r="F5" s="60">
        <v>19</v>
      </c>
      <c r="G5" s="60">
        <v>15</v>
      </c>
      <c r="H5" s="60">
        <v>14</v>
      </c>
      <c r="I5" s="61">
        <v>10</v>
      </c>
      <c r="J5" t="s">
        <v>197</v>
      </c>
      <c r="K5" s="345"/>
      <c r="L5" s="345"/>
      <c r="M5" s="345"/>
      <c r="N5" s="345"/>
    </row>
    <row r="6" spans="1:14" s="80" customFormat="1" ht="15" thickBot="1" x14ac:dyDescent="0.35">
      <c r="A6" s="109" t="s">
        <v>87</v>
      </c>
      <c r="B6" s="109"/>
      <c r="C6" s="110"/>
      <c r="D6" s="280">
        <f t="shared" ref="D6:I6" si="1">D5/C5*100</f>
        <v>50</v>
      </c>
      <c r="E6" s="111">
        <f t="shared" si="1"/>
        <v>66.666666666666657</v>
      </c>
      <c r="F6" s="111">
        <f t="shared" si="1"/>
        <v>95</v>
      </c>
      <c r="G6" s="134">
        <f t="shared" si="1"/>
        <v>78.94736842105263</v>
      </c>
      <c r="H6" s="111">
        <f t="shared" si="1"/>
        <v>93.333333333333329</v>
      </c>
      <c r="I6" s="113">
        <f t="shared" si="1"/>
        <v>71.428571428571431</v>
      </c>
      <c r="J6" s="80" t="s">
        <v>198</v>
      </c>
      <c r="K6" s="345"/>
      <c r="L6" s="345"/>
      <c r="M6" s="345"/>
      <c r="N6" s="345"/>
    </row>
    <row r="7" spans="1:14" ht="22.95" customHeight="1" x14ac:dyDescent="0.3">
      <c r="A7" s="53" t="s">
        <v>85</v>
      </c>
      <c r="B7" s="53">
        <v>2563</v>
      </c>
      <c r="C7" s="59"/>
      <c r="D7" s="281">
        <v>30</v>
      </c>
      <c r="E7" s="60">
        <v>20</v>
      </c>
      <c r="F7" s="60">
        <v>19</v>
      </c>
      <c r="G7" s="60">
        <v>16</v>
      </c>
      <c r="H7" s="60">
        <v>14</v>
      </c>
      <c r="I7" s="61">
        <v>10</v>
      </c>
      <c r="J7" t="s">
        <v>197</v>
      </c>
    </row>
    <row r="8" spans="1:14" s="80" customFormat="1" ht="15" thickBot="1" x14ac:dyDescent="0.35">
      <c r="A8" s="109" t="s">
        <v>87</v>
      </c>
      <c r="B8" s="109"/>
      <c r="C8" s="110"/>
      <c r="D8" s="282"/>
      <c r="E8" s="111">
        <f>E7/D7*100</f>
        <v>66.666666666666657</v>
      </c>
      <c r="F8" s="111">
        <f>F7/E7*100</f>
        <v>95</v>
      </c>
      <c r="G8" s="112">
        <f>G7/F7*100</f>
        <v>84.210526315789465</v>
      </c>
      <c r="H8" s="134">
        <f>H7/G7*100</f>
        <v>87.5</v>
      </c>
      <c r="I8" s="113">
        <f>I7/H7*100</f>
        <v>71.428571428571431</v>
      </c>
      <c r="J8" s="80" t="s">
        <v>198</v>
      </c>
    </row>
    <row r="9" spans="1:14" ht="25.05" customHeight="1" x14ac:dyDescent="0.3">
      <c r="A9" s="53" t="s">
        <v>85</v>
      </c>
      <c r="B9" s="53">
        <f>B7+1</f>
        <v>2564</v>
      </c>
      <c r="C9" s="59"/>
      <c r="D9" s="283"/>
      <c r="E9" s="83">
        <v>17</v>
      </c>
      <c r="F9" s="60">
        <v>10</v>
      </c>
      <c r="G9" s="60">
        <v>8</v>
      </c>
      <c r="H9" s="60">
        <v>6</v>
      </c>
      <c r="I9" s="61">
        <v>1</v>
      </c>
      <c r="J9" t="s">
        <v>197</v>
      </c>
    </row>
    <row r="10" spans="1:14" s="80" customFormat="1" ht="15" thickBot="1" x14ac:dyDescent="0.35">
      <c r="A10" s="109" t="s">
        <v>87</v>
      </c>
      <c r="B10" s="109"/>
      <c r="C10" s="110"/>
      <c r="D10" s="282"/>
      <c r="E10" s="114"/>
      <c r="F10" s="111">
        <f>F9/E9*100</f>
        <v>58.82352941176471</v>
      </c>
      <c r="G10" s="115">
        <f>G9/F9*100</f>
        <v>80</v>
      </c>
      <c r="H10" s="112">
        <f>H9/G9*100</f>
        <v>75</v>
      </c>
      <c r="I10" s="290">
        <f>I9/H9*100</f>
        <v>16.666666666666664</v>
      </c>
      <c r="J10" s="136" t="s">
        <v>198</v>
      </c>
    </row>
    <row r="11" spans="1:14" ht="28.5" customHeight="1" x14ac:dyDescent="0.3">
      <c r="A11" s="53" t="s">
        <v>85</v>
      </c>
      <c r="B11" s="53">
        <f>B9+1</f>
        <v>2565</v>
      </c>
      <c r="C11" s="59"/>
      <c r="D11" s="283"/>
      <c r="E11" s="60"/>
      <c r="F11" s="83">
        <v>21</v>
      </c>
      <c r="G11" s="60">
        <v>21</v>
      </c>
      <c r="H11" s="60">
        <v>5</v>
      </c>
      <c r="I11" s="61">
        <v>1</v>
      </c>
      <c r="J11" t="s">
        <v>197</v>
      </c>
    </row>
    <row r="12" spans="1:14" s="80" customFormat="1" ht="15" thickBot="1" x14ac:dyDescent="0.35">
      <c r="A12" s="109" t="s">
        <v>87</v>
      </c>
      <c r="B12" s="109"/>
      <c r="C12" s="110"/>
      <c r="D12" s="282"/>
      <c r="E12" s="114"/>
      <c r="F12" s="114"/>
      <c r="G12" s="116">
        <f>G11/F11*100</f>
        <v>100</v>
      </c>
      <c r="H12" s="115">
        <f>H11/G11*100</f>
        <v>23.809523809523807</v>
      </c>
      <c r="I12" s="112">
        <f>I11/H11*100</f>
        <v>20</v>
      </c>
      <c r="J12" s="80" t="s">
        <v>198</v>
      </c>
    </row>
    <row r="13" spans="1:14" ht="25.05" customHeight="1" x14ac:dyDescent="0.3">
      <c r="A13" s="53" t="s">
        <v>85</v>
      </c>
      <c r="B13" s="53">
        <f>B11+1</f>
        <v>2566</v>
      </c>
      <c r="C13" s="59"/>
      <c r="D13" s="283"/>
      <c r="E13" s="60"/>
      <c r="F13" s="60"/>
      <c r="G13" s="105">
        <v>23</v>
      </c>
      <c r="H13" s="106">
        <v>15</v>
      </c>
      <c r="I13" s="107">
        <v>4</v>
      </c>
      <c r="J13" t="s">
        <v>197</v>
      </c>
    </row>
    <row r="14" spans="1:14" s="80" customFormat="1" ht="15" thickBot="1" x14ac:dyDescent="0.35">
      <c r="A14" s="109" t="s">
        <v>87</v>
      </c>
      <c r="B14" s="109"/>
      <c r="C14" s="110"/>
      <c r="D14" s="282"/>
      <c r="E14" s="114"/>
      <c r="F14" s="114"/>
      <c r="G14" s="114"/>
      <c r="H14" s="116">
        <f>H13/G13*100</f>
        <v>65.217391304347828</v>
      </c>
      <c r="I14" s="289">
        <f>I13/H13*100</f>
        <v>26.666666666666668</v>
      </c>
      <c r="J14" s="136" t="s">
        <v>198</v>
      </c>
    </row>
    <row r="15" spans="1:14" ht="27.45" customHeight="1" x14ac:dyDescent="0.3">
      <c r="A15" s="53" t="s">
        <v>85</v>
      </c>
      <c r="B15" s="53">
        <f>B13+1</f>
        <v>2567</v>
      </c>
      <c r="C15" s="59"/>
      <c r="D15" s="283"/>
      <c r="E15" s="60"/>
      <c r="F15" s="60"/>
      <c r="G15" s="60"/>
      <c r="H15" s="105">
        <v>18</v>
      </c>
      <c r="I15" s="107">
        <v>2</v>
      </c>
      <c r="J15" t="s">
        <v>197</v>
      </c>
    </row>
    <row r="16" spans="1:14" s="80" customFormat="1" ht="15" thickBot="1" x14ac:dyDescent="0.35">
      <c r="A16" s="109" t="s">
        <v>87</v>
      </c>
      <c r="B16" s="109"/>
      <c r="C16" s="110"/>
      <c r="D16" s="282"/>
      <c r="E16" s="114"/>
      <c r="F16" s="114"/>
      <c r="G16" s="114"/>
      <c r="H16" s="114"/>
      <c r="I16" s="288">
        <f>I15/H15*100</f>
        <v>11.111111111111111</v>
      </c>
      <c r="J16" s="136" t="s">
        <v>198</v>
      </c>
    </row>
    <row r="17" spans="1:12" ht="30" customHeight="1" x14ac:dyDescent="0.3">
      <c r="A17" s="53" t="s">
        <v>85</v>
      </c>
      <c r="B17" s="53">
        <f>B15+1</f>
        <v>2568</v>
      </c>
      <c r="C17" s="59"/>
      <c r="D17" s="283"/>
      <c r="E17" s="60"/>
      <c r="F17" s="60"/>
      <c r="G17" s="60"/>
      <c r="H17" s="60"/>
      <c r="I17" s="84">
        <v>24</v>
      </c>
      <c r="J17" t="s">
        <v>197</v>
      </c>
    </row>
    <row r="18" spans="1:12" s="80" customFormat="1" ht="15" thickBot="1" x14ac:dyDescent="0.35">
      <c r="A18" s="109" t="s">
        <v>87</v>
      </c>
      <c r="B18" s="109"/>
      <c r="C18" s="109">
        <f>SUM(C5,C7,C9,C11,C13,C15,C17)</f>
        <v>60</v>
      </c>
      <c r="D18" s="284">
        <f t="shared" ref="D18:I18" si="2">SUM(D5,D7,D9,D11,D13,D15,D17)</f>
        <v>60</v>
      </c>
      <c r="E18" s="284">
        <f t="shared" si="2"/>
        <v>57</v>
      </c>
      <c r="F18" s="284">
        <f t="shared" si="2"/>
        <v>69</v>
      </c>
      <c r="G18" s="284">
        <f t="shared" si="2"/>
        <v>83</v>
      </c>
      <c r="H18" s="285">
        <f t="shared" si="2"/>
        <v>72</v>
      </c>
      <c r="I18" s="287">
        <f t="shared" si="2"/>
        <v>52</v>
      </c>
      <c r="J18" s="80" t="s">
        <v>198</v>
      </c>
    </row>
    <row r="19" spans="1:12" s="80" customFormat="1" x14ac:dyDescent="0.3">
      <c r="A19" s="136"/>
      <c r="H19" s="286"/>
      <c r="I19" s="286"/>
    </row>
    <row r="20" spans="1:12" x14ac:dyDescent="0.3">
      <c r="A20" s="56" t="s">
        <v>91</v>
      </c>
    </row>
    <row r="21" spans="1:12" x14ac:dyDescent="0.3">
      <c r="A21" s="62" t="s">
        <v>92</v>
      </c>
      <c r="B21" s="62"/>
      <c r="C21" s="62"/>
      <c r="D21" s="62"/>
      <c r="E21" s="62"/>
      <c r="F21" s="102">
        <f>I16</f>
        <v>11.111111111111111</v>
      </c>
      <c r="G21" s="63" t="s">
        <v>88</v>
      </c>
      <c r="H21" s="102">
        <f>H14</f>
        <v>65.217391304347828</v>
      </c>
      <c r="I21" s="63" t="s">
        <v>88</v>
      </c>
      <c r="J21" s="102">
        <f>G12</f>
        <v>100</v>
      </c>
      <c r="K21" s="54" t="s">
        <v>86</v>
      </c>
      <c r="L21" s="131">
        <f>AVERAGE(I16,H14,G12)</f>
        <v>58.776167471819655</v>
      </c>
    </row>
    <row r="22" spans="1:12" x14ac:dyDescent="0.3">
      <c r="F22" s="437">
        <v>3</v>
      </c>
      <c r="G22" s="437"/>
      <c r="H22" s="437"/>
      <c r="I22" s="437"/>
      <c r="J22" s="437"/>
    </row>
    <row r="23" spans="1:12" x14ac:dyDescent="0.3">
      <c r="A23" s="52" t="s">
        <v>93</v>
      </c>
      <c r="B23" s="52"/>
      <c r="C23" s="52"/>
      <c r="D23" s="52"/>
      <c r="E23" s="52"/>
      <c r="F23" s="102">
        <f>I14</f>
        <v>26.666666666666668</v>
      </c>
      <c r="G23" s="63" t="s">
        <v>88</v>
      </c>
      <c r="H23" s="102">
        <f>H12</f>
        <v>23.809523809523807</v>
      </c>
      <c r="I23" s="63" t="s">
        <v>88</v>
      </c>
      <c r="J23" s="102">
        <f>G10</f>
        <v>80</v>
      </c>
      <c r="K23" s="54" t="s">
        <v>86</v>
      </c>
      <c r="L23" s="118">
        <f>AVERAGE(I14,H12,G10)</f>
        <v>43.492063492063494</v>
      </c>
    </row>
    <row r="24" spans="1:12" x14ac:dyDescent="0.3">
      <c r="F24" s="437">
        <v>3</v>
      </c>
      <c r="G24" s="437"/>
      <c r="H24" s="437"/>
      <c r="I24" s="437"/>
      <c r="J24" s="437"/>
    </row>
    <row r="25" spans="1:12" x14ac:dyDescent="0.3">
      <c r="A25" s="64" t="s">
        <v>94</v>
      </c>
      <c r="B25" s="64"/>
      <c r="C25" s="64"/>
      <c r="D25" s="64"/>
      <c r="E25" s="64"/>
      <c r="F25" s="102">
        <f>I12</f>
        <v>20</v>
      </c>
      <c r="G25" s="63" t="s">
        <v>88</v>
      </c>
      <c r="H25" s="102">
        <f>H10</f>
        <v>75</v>
      </c>
      <c r="I25" s="63" t="s">
        <v>88</v>
      </c>
      <c r="J25" s="102">
        <f>G8</f>
        <v>84.210526315789465</v>
      </c>
      <c r="K25" s="54" t="s">
        <v>86</v>
      </c>
      <c r="L25" s="119">
        <f>AVERAGE(I12,H10,G8)</f>
        <v>59.736842105263158</v>
      </c>
    </row>
    <row r="26" spans="1:12" x14ac:dyDescent="0.3">
      <c r="F26" s="437">
        <v>3</v>
      </c>
      <c r="G26" s="437"/>
      <c r="H26" s="437"/>
      <c r="I26" s="437"/>
      <c r="J26" s="437"/>
    </row>
    <row r="27" spans="1:12" x14ac:dyDescent="0.3">
      <c r="A27" s="98" t="s">
        <v>151</v>
      </c>
      <c r="B27" s="98"/>
      <c r="C27" s="98"/>
      <c r="D27" s="98"/>
      <c r="E27" s="98"/>
      <c r="F27" s="103">
        <f>G6</f>
        <v>78.94736842105263</v>
      </c>
      <c r="G27" s="100" t="s">
        <v>88</v>
      </c>
      <c r="H27" s="103">
        <f>H8</f>
        <v>87.5</v>
      </c>
      <c r="I27" s="100" t="s">
        <v>88</v>
      </c>
      <c r="J27" s="103">
        <f>I10</f>
        <v>16.666666666666664</v>
      </c>
      <c r="K27" s="54" t="s">
        <v>86</v>
      </c>
      <c r="L27" s="132">
        <f>AVERAGE(I10,H8,G6)</f>
        <v>61.038011695906427</v>
      </c>
    </row>
    <row r="28" spans="1:12" x14ac:dyDescent="0.3">
      <c r="H28" s="55">
        <v>3</v>
      </c>
    </row>
  </sheetData>
  <mergeCells count="7">
    <mergeCell ref="K3:N6"/>
    <mergeCell ref="F26:J26"/>
    <mergeCell ref="A2:I2"/>
    <mergeCell ref="A3:B3"/>
    <mergeCell ref="A4:B4"/>
    <mergeCell ref="F22:J22"/>
    <mergeCell ref="F24:J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D1D1"/>
  </sheetPr>
  <dimension ref="A1:M14"/>
  <sheetViews>
    <sheetView zoomScale="90" zoomScaleNormal="90" workbookViewId="0">
      <selection activeCell="H5" sqref="H5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348" t="s">
        <v>104</v>
      </c>
      <c r="B1" s="351" t="s">
        <v>96</v>
      </c>
      <c r="C1" s="354" t="s">
        <v>97</v>
      </c>
      <c r="D1" s="355"/>
      <c r="E1" s="356"/>
      <c r="F1" s="65" t="s">
        <v>98</v>
      </c>
      <c r="G1" s="65" t="s">
        <v>268</v>
      </c>
      <c r="H1" s="351" t="s">
        <v>269</v>
      </c>
      <c r="I1" s="66" t="s">
        <v>99</v>
      </c>
      <c r="J1" s="346" t="s">
        <v>235</v>
      </c>
      <c r="K1" s="347"/>
      <c r="L1" s="347"/>
      <c r="M1" s="347"/>
    </row>
    <row r="2" spans="1:13" ht="24.6" x14ac:dyDescent="0.3">
      <c r="A2" s="349"/>
      <c r="B2" s="352"/>
      <c r="C2" s="357">
        <v>2566</v>
      </c>
      <c r="D2" s="357">
        <v>2567</v>
      </c>
      <c r="E2" s="357">
        <v>2568</v>
      </c>
      <c r="F2" s="67" t="s">
        <v>100</v>
      </c>
      <c r="G2" s="68" t="s">
        <v>101</v>
      </c>
      <c r="H2" s="352"/>
      <c r="I2" s="69"/>
      <c r="J2" s="346"/>
      <c r="K2" s="347"/>
      <c r="L2" s="347"/>
      <c r="M2" s="347"/>
    </row>
    <row r="3" spans="1:13" ht="30" customHeight="1" thickBot="1" x14ac:dyDescent="0.35">
      <c r="A3" s="350"/>
      <c r="B3" s="353"/>
      <c r="C3" s="358"/>
      <c r="D3" s="358"/>
      <c r="E3" s="358"/>
      <c r="F3" s="70"/>
      <c r="G3" s="71"/>
      <c r="H3" s="353"/>
      <c r="I3" s="72" t="s">
        <v>70</v>
      </c>
      <c r="J3" s="346"/>
      <c r="K3" s="347"/>
      <c r="L3" s="347"/>
      <c r="M3" s="347"/>
    </row>
    <row r="4" spans="1:13" s="76" customFormat="1" ht="24.6" x14ac:dyDescent="0.3">
      <c r="A4" s="193">
        <v>2562</v>
      </c>
      <c r="B4" s="317">
        <f>'อัตราเปลี่ยนแปลง (ตรี 5 ปี)'!C5</f>
        <v>60</v>
      </c>
      <c r="C4" s="74">
        <v>50</v>
      </c>
      <c r="D4" s="190">
        <v>6</v>
      </c>
      <c r="E4" s="190">
        <v>2</v>
      </c>
      <c r="F4" s="208">
        <f>C4/B4*100</f>
        <v>83.333333333333343</v>
      </c>
      <c r="G4" s="120">
        <f>B4-C4-D4-E4-H4</f>
        <v>2</v>
      </c>
      <c r="H4" s="190">
        <v>0</v>
      </c>
      <c r="I4" s="212">
        <f t="shared" ref="I4:I5" si="0">(B4-H4)/B4*100</f>
        <v>100</v>
      </c>
      <c r="J4" s="346"/>
      <c r="K4" s="347"/>
      <c r="L4" s="347"/>
      <c r="M4" s="347"/>
    </row>
    <row r="5" spans="1:13" s="76" customFormat="1" ht="24.6" x14ac:dyDescent="0.3">
      <c r="A5" s="194">
        <v>2563</v>
      </c>
      <c r="B5" s="313">
        <f>'อัตราเปลี่ยนแปลง (ตรี 5 ปี)'!D7</f>
        <v>30</v>
      </c>
      <c r="C5" s="78">
        <v>0</v>
      </c>
      <c r="D5" s="78">
        <v>20</v>
      </c>
      <c r="E5" s="191">
        <v>7</v>
      </c>
      <c r="F5" s="209">
        <f>(SUM(C5:D5))/B5*100</f>
        <v>66.666666666666657</v>
      </c>
      <c r="G5" s="305">
        <f t="shared" ref="G5:G10" si="1">B5-C5-D5-E5-H5</f>
        <v>3</v>
      </c>
      <c r="H5" s="191">
        <v>0</v>
      </c>
      <c r="I5" s="213">
        <f t="shared" si="0"/>
        <v>100</v>
      </c>
      <c r="J5" s="346"/>
      <c r="K5" s="347"/>
      <c r="L5" s="347"/>
      <c r="M5" s="347"/>
    </row>
    <row r="6" spans="1:13" ht="24.6" x14ac:dyDescent="0.3">
      <c r="A6" s="276">
        <v>2564</v>
      </c>
      <c r="B6" s="313">
        <f>'อัตราเปลี่ยนแปลง (ตรี 5 ปี)'!E9</f>
        <v>17</v>
      </c>
      <c r="C6" s="78">
        <v>0</v>
      </c>
      <c r="D6" s="78">
        <v>0</v>
      </c>
      <c r="E6" s="78">
        <v>15</v>
      </c>
      <c r="F6" s="209">
        <f>(SUM(C6:E6))/B6*100</f>
        <v>88.235294117647058</v>
      </c>
      <c r="G6" s="278">
        <f t="shared" si="1"/>
        <v>0</v>
      </c>
      <c r="H6" s="191">
        <v>2</v>
      </c>
      <c r="I6" s="213">
        <f>(B6-H6)/B6*100</f>
        <v>88.235294117647058</v>
      </c>
      <c r="J6" s="346"/>
      <c r="K6" s="347"/>
      <c r="L6" s="347"/>
      <c r="M6" s="347"/>
    </row>
    <row r="7" spans="1:13" ht="24.6" x14ac:dyDescent="0.3">
      <c r="A7" s="194">
        <v>2565</v>
      </c>
      <c r="B7" s="313">
        <f>'อัตราเปลี่ยนแปลง (ตรี 5 ปี)'!F11</f>
        <v>21</v>
      </c>
      <c r="C7" s="191">
        <v>0</v>
      </c>
      <c r="D7" s="191">
        <v>0</v>
      </c>
      <c r="E7" s="191">
        <v>0</v>
      </c>
      <c r="F7" s="210">
        <f t="shared" ref="F7:F10" si="2">(SUM(C7:E7))/B7*100</f>
        <v>0</v>
      </c>
      <c r="G7" s="305">
        <f t="shared" si="1"/>
        <v>3</v>
      </c>
      <c r="H7" s="191">
        <v>18</v>
      </c>
      <c r="I7" s="214">
        <f t="shared" ref="I7:I10" si="3">(B7-H7)/B7*100</f>
        <v>14.285714285714285</v>
      </c>
    </row>
    <row r="8" spans="1:13" ht="24.6" x14ac:dyDescent="0.3">
      <c r="A8" s="194">
        <v>2566</v>
      </c>
      <c r="B8" s="319">
        <f>'อัตราเปลี่ยนแปลง (ตรี 5 ปี)'!G13</f>
        <v>23</v>
      </c>
      <c r="C8" s="191">
        <v>0</v>
      </c>
      <c r="D8" s="191">
        <v>0</v>
      </c>
      <c r="E8" s="191">
        <v>0</v>
      </c>
      <c r="F8" s="210">
        <f t="shared" si="2"/>
        <v>0</v>
      </c>
      <c r="G8" s="278">
        <f t="shared" si="1"/>
        <v>14</v>
      </c>
      <c r="H8" s="191">
        <v>9</v>
      </c>
      <c r="I8" s="214">
        <f t="shared" si="3"/>
        <v>60.869565217391312</v>
      </c>
    </row>
    <row r="9" spans="1:13" ht="24.6" customHeight="1" x14ac:dyDescent="0.3">
      <c r="A9" s="276">
        <v>2567</v>
      </c>
      <c r="B9" s="318">
        <f>'อัตราเปลี่ยนแปลง (ตรี 5 ปี)'!H15</f>
        <v>18</v>
      </c>
      <c r="C9" s="192">
        <v>0</v>
      </c>
      <c r="D9" s="192">
        <v>0</v>
      </c>
      <c r="E9" s="192">
        <v>0</v>
      </c>
      <c r="F9" s="210">
        <f t="shared" si="2"/>
        <v>0</v>
      </c>
      <c r="G9" s="305">
        <f t="shared" si="1"/>
        <v>15</v>
      </c>
      <c r="H9" s="192">
        <v>3</v>
      </c>
      <c r="I9" s="214">
        <f t="shared" si="3"/>
        <v>83.333333333333343</v>
      </c>
      <c r="J9" s="344" t="s">
        <v>240</v>
      </c>
      <c r="K9" s="345"/>
      <c r="L9" s="345"/>
      <c r="M9" s="345"/>
    </row>
    <row r="10" spans="1:13" ht="25.2" thickBot="1" x14ac:dyDescent="0.35">
      <c r="A10" s="304">
        <v>2568</v>
      </c>
      <c r="B10" s="315">
        <f>'อัตราเปลี่ยนแปลง (ตรี 5 ปี)'!I17</f>
        <v>24</v>
      </c>
      <c r="C10" s="192">
        <v>0</v>
      </c>
      <c r="D10" s="192">
        <v>0</v>
      </c>
      <c r="E10" s="192">
        <v>0</v>
      </c>
      <c r="F10" s="211">
        <f t="shared" si="2"/>
        <v>0</v>
      </c>
      <c r="G10" s="306">
        <f t="shared" si="1"/>
        <v>22</v>
      </c>
      <c r="H10" s="192">
        <v>2</v>
      </c>
      <c r="I10" s="215">
        <f t="shared" si="3"/>
        <v>91.666666666666657</v>
      </c>
      <c r="J10" s="344"/>
      <c r="K10" s="345"/>
      <c r="L10" s="345"/>
      <c r="M10" s="345"/>
    </row>
    <row r="11" spans="1:13" ht="24" thickBot="1" x14ac:dyDescent="0.35">
      <c r="A11" s="122" t="s">
        <v>54</v>
      </c>
      <c r="B11" s="122">
        <f>SUM(B4:B10)</f>
        <v>193</v>
      </c>
      <c r="C11" s="122">
        <f t="shared" ref="C11:E11" si="4">SUM(C4:C10)</f>
        <v>50</v>
      </c>
      <c r="D11" s="122">
        <f t="shared" si="4"/>
        <v>26</v>
      </c>
      <c r="E11" s="122">
        <f t="shared" si="4"/>
        <v>24</v>
      </c>
      <c r="F11" s="121"/>
      <c r="G11" s="122">
        <f t="shared" ref="G11:H11" si="5">SUM(G4:G10)</f>
        <v>59</v>
      </c>
      <c r="H11" s="122">
        <f t="shared" si="5"/>
        <v>34</v>
      </c>
      <c r="I11" s="126">
        <f>(B11-H11)/B11*100</f>
        <v>82.383419689119179</v>
      </c>
      <c r="J11" s="344"/>
      <c r="K11" s="345"/>
      <c r="L11" s="345"/>
      <c r="M11" s="345"/>
    </row>
    <row r="12" spans="1:13" ht="28.2" customHeight="1" x14ac:dyDescent="0.3">
      <c r="A12" s="307" t="s">
        <v>102</v>
      </c>
      <c r="B12" s="307"/>
      <c r="C12" s="307"/>
      <c r="D12" s="307"/>
      <c r="E12" s="307"/>
      <c r="F12" s="307"/>
      <c r="G12" s="308">
        <f>B10</f>
        <v>24</v>
      </c>
      <c r="H12" s="307" t="s">
        <v>89</v>
      </c>
    </row>
    <row r="13" spans="1:13" x14ac:dyDescent="0.3">
      <c r="A13" s="123" t="s">
        <v>205</v>
      </c>
      <c r="B13" s="123"/>
      <c r="C13" s="123"/>
    </row>
    <row r="14" spans="1:13" x14ac:dyDescent="0.3">
      <c r="A14" s="124" t="s">
        <v>206</v>
      </c>
      <c r="B14" s="124"/>
      <c r="C14" s="124"/>
    </row>
  </sheetData>
  <mergeCells count="9">
    <mergeCell ref="J9:M11"/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pageSetup orientation="portrait" horizontalDpi="200" verticalDpi="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O32"/>
  <sheetViews>
    <sheetView zoomScaleNormal="100" workbookViewId="0">
      <selection activeCell="F4" sqref="F4"/>
    </sheetView>
  </sheetViews>
  <sheetFormatPr defaultRowHeight="14.4" x14ac:dyDescent="0.3"/>
  <cols>
    <col min="1" max="1" width="14.21875" customWidth="1"/>
    <col min="2" max="2" width="12.5546875" customWidth="1"/>
    <col min="3" max="3" width="10.21875" customWidth="1"/>
    <col min="4" max="4" width="9.5546875" customWidth="1"/>
  </cols>
  <sheetData>
    <row r="1" spans="1:15" ht="18" x14ac:dyDescent="0.35">
      <c r="L1" s="302" t="s">
        <v>234</v>
      </c>
      <c r="M1" s="274"/>
      <c r="N1" s="274"/>
      <c r="O1" s="274"/>
    </row>
    <row r="2" spans="1:15" ht="15" thickBot="1" x14ac:dyDescent="0.35">
      <c r="A2" s="438" t="s">
        <v>90</v>
      </c>
      <c r="B2" s="438"/>
      <c r="C2" s="438"/>
      <c r="D2" s="438"/>
      <c r="E2" s="438"/>
      <c r="F2" s="438"/>
      <c r="G2" s="438"/>
      <c r="H2" s="438"/>
      <c r="I2" s="438"/>
      <c r="J2" s="438"/>
    </row>
    <row r="3" spans="1:15" x14ac:dyDescent="0.3">
      <c r="A3" s="439" t="s">
        <v>83</v>
      </c>
      <c r="B3" s="440"/>
      <c r="C3" s="96"/>
      <c r="D3" s="96"/>
      <c r="E3" s="57"/>
      <c r="F3" s="57"/>
      <c r="G3" s="57"/>
      <c r="H3" s="57"/>
      <c r="I3" s="57"/>
      <c r="J3" s="58"/>
      <c r="L3" s="345" t="s">
        <v>241</v>
      </c>
      <c r="M3" s="345"/>
      <c r="N3" s="345"/>
      <c r="O3" s="345"/>
    </row>
    <row r="4" spans="1:15" ht="15" thickBot="1" x14ac:dyDescent="0.35">
      <c r="A4" s="441" t="s">
        <v>84</v>
      </c>
      <c r="B4" s="442"/>
      <c r="C4" s="97">
        <v>2561</v>
      </c>
      <c r="D4" s="97">
        <v>2562</v>
      </c>
      <c r="E4">
        <v>2563</v>
      </c>
      <c r="F4">
        <f>E4+1</f>
        <v>2564</v>
      </c>
      <c r="G4">
        <f t="shared" ref="G4:J4" si="0">F4+1</f>
        <v>2565</v>
      </c>
      <c r="H4">
        <f t="shared" si="0"/>
        <v>2566</v>
      </c>
      <c r="I4">
        <f t="shared" si="0"/>
        <v>2567</v>
      </c>
      <c r="J4" s="81">
        <f t="shared" si="0"/>
        <v>2568</v>
      </c>
      <c r="L4" s="345"/>
      <c r="M4" s="345"/>
      <c r="N4" s="345"/>
      <c r="O4" s="345"/>
    </row>
    <row r="5" spans="1:15" ht="19.5" customHeight="1" x14ac:dyDescent="0.3">
      <c r="A5" s="53" t="s">
        <v>85</v>
      </c>
      <c r="B5" s="53">
        <v>2561</v>
      </c>
      <c r="C5" s="294">
        <v>80</v>
      </c>
      <c r="D5" s="296">
        <v>40</v>
      </c>
      <c r="E5" s="283">
        <v>30</v>
      </c>
      <c r="F5" s="60">
        <v>20</v>
      </c>
      <c r="G5" s="60">
        <v>19</v>
      </c>
      <c r="H5" s="60">
        <v>16</v>
      </c>
      <c r="I5" s="60">
        <v>14</v>
      </c>
      <c r="J5" s="61">
        <v>10</v>
      </c>
      <c r="K5" t="s">
        <v>197</v>
      </c>
      <c r="L5" s="345"/>
      <c r="M5" s="345"/>
      <c r="N5" s="345"/>
      <c r="O5" s="345"/>
    </row>
    <row r="6" spans="1:15" s="80" customFormat="1" ht="15" thickBot="1" x14ac:dyDescent="0.35">
      <c r="A6" s="109" t="s">
        <v>87</v>
      </c>
      <c r="B6" s="109"/>
      <c r="C6" s="110"/>
      <c r="D6" s="111">
        <f t="shared" ref="D6:J6" si="1">D5/C5*100</f>
        <v>50</v>
      </c>
      <c r="E6" s="280">
        <f t="shared" si="1"/>
        <v>75</v>
      </c>
      <c r="F6" s="111">
        <f t="shared" si="1"/>
        <v>66.666666666666657</v>
      </c>
      <c r="G6" s="111">
        <f t="shared" si="1"/>
        <v>95</v>
      </c>
      <c r="H6" s="137">
        <f t="shared" si="1"/>
        <v>84.210526315789465</v>
      </c>
      <c r="I6" s="111">
        <f t="shared" si="1"/>
        <v>87.5</v>
      </c>
      <c r="J6" s="113">
        <f t="shared" si="1"/>
        <v>71.428571428571431</v>
      </c>
      <c r="K6" s="80" t="s">
        <v>198</v>
      </c>
      <c r="L6" s="345"/>
      <c r="M6" s="345"/>
      <c r="N6" s="345"/>
      <c r="O6" s="345"/>
    </row>
    <row r="7" spans="1:15" ht="19.5" customHeight="1" x14ac:dyDescent="0.3">
      <c r="A7" s="53" t="s">
        <v>85</v>
      </c>
      <c r="B7" s="53">
        <v>2562</v>
      </c>
      <c r="C7" s="59"/>
      <c r="D7" s="83">
        <v>40</v>
      </c>
      <c r="E7" s="283">
        <v>30</v>
      </c>
      <c r="F7" s="60">
        <v>20</v>
      </c>
      <c r="G7" s="60">
        <v>19</v>
      </c>
      <c r="H7" s="60">
        <v>16</v>
      </c>
      <c r="I7" s="60">
        <v>14</v>
      </c>
      <c r="J7" s="61">
        <v>10</v>
      </c>
      <c r="K7" t="s">
        <v>197</v>
      </c>
    </row>
    <row r="8" spans="1:15" s="80" customFormat="1" ht="15" thickBot="1" x14ac:dyDescent="0.35">
      <c r="A8" s="109" t="s">
        <v>87</v>
      </c>
      <c r="B8" s="109"/>
      <c r="C8" s="110"/>
      <c r="D8" s="297"/>
      <c r="E8" s="280">
        <f t="shared" ref="E8:J8" si="2">E7/D7*100</f>
        <v>75</v>
      </c>
      <c r="F8" s="111">
        <f t="shared" si="2"/>
        <v>66.666666666666657</v>
      </c>
      <c r="G8" s="111">
        <f t="shared" si="2"/>
        <v>95</v>
      </c>
      <c r="H8" s="134">
        <f t="shared" si="2"/>
        <v>84.210526315789465</v>
      </c>
      <c r="I8" s="137">
        <f t="shared" si="2"/>
        <v>87.5</v>
      </c>
      <c r="J8" s="113">
        <f t="shared" si="2"/>
        <v>71.428571428571431</v>
      </c>
      <c r="K8" s="80" t="s">
        <v>198</v>
      </c>
    </row>
    <row r="9" spans="1:15" ht="19.5" customHeight="1" x14ac:dyDescent="0.3">
      <c r="A9" s="53" t="s">
        <v>85</v>
      </c>
      <c r="B9" s="53">
        <v>2563</v>
      </c>
      <c r="C9" s="59"/>
      <c r="D9" s="60"/>
      <c r="E9" s="281">
        <v>30</v>
      </c>
      <c r="F9" s="60">
        <v>20</v>
      </c>
      <c r="G9" s="60">
        <v>19</v>
      </c>
      <c r="H9" s="60">
        <v>16</v>
      </c>
      <c r="I9" s="60">
        <v>14</v>
      </c>
      <c r="J9" s="61">
        <v>10</v>
      </c>
      <c r="K9" t="s">
        <v>197</v>
      </c>
    </row>
    <row r="10" spans="1:15" s="80" customFormat="1" ht="15" thickBot="1" x14ac:dyDescent="0.35">
      <c r="A10" s="109" t="s">
        <v>87</v>
      </c>
      <c r="B10" s="109"/>
      <c r="C10" s="110"/>
      <c r="D10" s="114"/>
      <c r="E10" s="282"/>
      <c r="F10" s="111">
        <f>F9/E9*100</f>
        <v>66.666666666666657</v>
      </c>
      <c r="G10" s="111">
        <f>G9/F9*100</f>
        <v>95</v>
      </c>
      <c r="H10" s="112">
        <f>H9/G9*100</f>
        <v>84.210526315789465</v>
      </c>
      <c r="I10" s="134">
        <f>I9/H9*100</f>
        <v>87.5</v>
      </c>
      <c r="J10" s="138">
        <f>J9/I9*100</f>
        <v>71.428571428571431</v>
      </c>
      <c r="K10" s="80" t="s">
        <v>198</v>
      </c>
    </row>
    <row r="11" spans="1:15" ht="19.5" customHeight="1" x14ac:dyDescent="0.3">
      <c r="A11" s="53" t="s">
        <v>85</v>
      </c>
      <c r="B11" s="53">
        <f>B9+1</f>
        <v>2564</v>
      </c>
      <c r="C11" s="59"/>
      <c r="D11" s="60"/>
      <c r="E11" s="283"/>
      <c r="F11" s="83">
        <v>17</v>
      </c>
      <c r="G11" s="60">
        <v>10</v>
      </c>
      <c r="H11" s="60">
        <v>8</v>
      </c>
      <c r="I11" s="60">
        <v>6</v>
      </c>
      <c r="J11" s="61">
        <v>1</v>
      </c>
      <c r="K11" t="s">
        <v>197</v>
      </c>
    </row>
    <row r="12" spans="1:15" s="80" customFormat="1" ht="15" thickBot="1" x14ac:dyDescent="0.35">
      <c r="A12" s="109" t="s">
        <v>87</v>
      </c>
      <c r="B12" s="109"/>
      <c r="C12" s="110"/>
      <c r="D12" s="114"/>
      <c r="E12" s="282"/>
      <c r="F12" s="114"/>
      <c r="G12" s="111">
        <f>G11/F11*100</f>
        <v>58.82352941176471</v>
      </c>
      <c r="H12" s="115">
        <f>H11/G11*100</f>
        <v>80</v>
      </c>
      <c r="I12" s="112">
        <f>I11/H11*100</f>
        <v>75</v>
      </c>
      <c r="J12" s="134">
        <f>J11/I11*100</f>
        <v>16.666666666666664</v>
      </c>
      <c r="K12" s="80" t="s">
        <v>198</v>
      </c>
    </row>
    <row r="13" spans="1:15" ht="19.5" customHeight="1" x14ac:dyDescent="0.3">
      <c r="A13" s="53" t="s">
        <v>85</v>
      </c>
      <c r="B13" s="53">
        <f>B11+1</f>
        <v>2565</v>
      </c>
      <c r="C13" s="59"/>
      <c r="D13" s="60"/>
      <c r="E13" s="283"/>
      <c r="F13" s="60"/>
      <c r="G13" s="83">
        <v>21</v>
      </c>
      <c r="H13" s="60">
        <v>21</v>
      </c>
      <c r="I13" s="60">
        <v>5</v>
      </c>
      <c r="J13" s="61">
        <v>1</v>
      </c>
      <c r="K13" t="s">
        <v>197</v>
      </c>
    </row>
    <row r="14" spans="1:15" s="80" customFormat="1" ht="15" thickBot="1" x14ac:dyDescent="0.35">
      <c r="A14" s="109" t="s">
        <v>87</v>
      </c>
      <c r="B14" s="109"/>
      <c r="C14" s="110"/>
      <c r="D14" s="114"/>
      <c r="E14" s="282"/>
      <c r="F14" s="114"/>
      <c r="G14" s="114"/>
      <c r="H14" s="116">
        <f>H13/G13*100</f>
        <v>100</v>
      </c>
      <c r="I14" s="115">
        <f>I13/H13*100</f>
        <v>23.809523809523807</v>
      </c>
      <c r="J14" s="301">
        <f>J13/I13*100</f>
        <v>20</v>
      </c>
      <c r="K14" s="80" t="s">
        <v>198</v>
      </c>
    </row>
    <row r="15" spans="1:15" ht="19.5" customHeight="1" x14ac:dyDescent="0.3">
      <c r="A15" s="53" t="s">
        <v>85</v>
      </c>
      <c r="B15" s="53">
        <f>B13+1</f>
        <v>2566</v>
      </c>
      <c r="C15" s="59"/>
      <c r="D15" s="60"/>
      <c r="E15" s="283"/>
      <c r="F15" s="60"/>
      <c r="G15" s="60"/>
      <c r="H15" s="105">
        <v>23</v>
      </c>
      <c r="I15" s="106">
        <v>15</v>
      </c>
      <c r="J15" s="107">
        <v>4</v>
      </c>
      <c r="K15" t="s">
        <v>197</v>
      </c>
    </row>
    <row r="16" spans="1:15" s="80" customFormat="1" ht="15" thickBot="1" x14ac:dyDescent="0.35">
      <c r="A16" s="109" t="s">
        <v>87</v>
      </c>
      <c r="B16" s="109"/>
      <c r="C16" s="110"/>
      <c r="D16" s="114"/>
      <c r="E16" s="282"/>
      <c r="F16" s="114"/>
      <c r="G16" s="114"/>
      <c r="H16" s="114"/>
      <c r="I16" s="116">
        <f>I15/H15*100</f>
        <v>65.217391304347828</v>
      </c>
      <c r="J16" s="115">
        <f>J15/I15*100</f>
        <v>26.666666666666668</v>
      </c>
      <c r="K16" s="80" t="s">
        <v>198</v>
      </c>
    </row>
    <row r="17" spans="1:13" ht="19.5" customHeight="1" x14ac:dyDescent="0.3">
      <c r="A17" s="53" t="s">
        <v>85</v>
      </c>
      <c r="B17" s="53">
        <f>B15+1</f>
        <v>2567</v>
      </c>
      <c r="C17" s="59"/>
      <c r="D17" s="60"/>
      <c r="E17" s="283"/>
      <c r="F17" s="60"/>
      <c r="G17" s="60"/>
      <c r="H17" s="60"/>
      <c r="I17" s="105">
        <v>18</v>
      </c>
      <c r="J17" s="107">
        <v>2</v>
      </c>
      <c r="K17" t="s">
        <v>197</v>
      </c>
    </row>
    <row r="18" spans="1:13" s="80" customFormat="1" ht="15" thickBot="1" x14ac:dyDescent="0.35">
      <c r="A18" s="109" t="s">
        <v>87</v>
      </c>
      <c r="B18" s="109"/>
      <c r="C18" s="110"/>
      <c r="D18" s="114"/>
      <c r="E18" s="282"/>
      <c r="F18" s="114"/>
      <c r="G18" s="114"/>
      <c r="H18" s="114"/>
      <c r="I18" s="114"/>
      <c r="J18" s="300">
        <f>J17/I17*100</f>
        <v>11.111111111111111</v>
      </c>
      <c r="K18" s="80" t="s">
        <v>198</v>
      </c>
    </row>
    <row r="19" spans="1:13" ht="19.5" customHeight="1" x14ac:dyDescent="0.3">
      <c r="A19" s="53" t="s">
        <v>85</v>
      </c>
      <c r="B19" s="53">
        <f>B17+1</f>
        <v>2568</v>
      </c>
      <c r="C19" s="59"/>
      <c r="D19" s="60"/>
      <c r="E19" s="283"/>
      <c r="F19" s="60"/>
      <c r="G19" s="60"/>
      <c r="H19" s="60"/>
      <c r="I19" s="60"/>
      <c r="J19" s="84">
        <v>24</v>
      </c>
      <c r="K19" t="s">
        <v>197</v>
      </c>
    </row>
    <row r="20" spans="1:13" s="80" customFormat="1" ht="15" thickBot="1" x14ac:dyDescent="0.35">
      <c r="A20" s="109" t="s">
        <v>87</v>
      </c>
      <c r="B20" s="109"/>
      <c r="C20" s="295">
        <f>SUM(C5,C7,C9,C11,C13,C15,C17,C19)</f>
        <v>80</v>
      </c>
      <c r="D20" s="298">
        <f t="shared" ref="D20:I20" si="3">SUM(D5,D7,D9,D11,D13,D15,D17,D19)</f>
        <v>80</v>
      </c>
      <c r="E20" s="284">
        <f t="shared" si="3"/>
        <v>90</v>
      </c>
      <c r="F20" s="284">
        <f t="shared" si="3"/>
        <v>77</v>
      </c>
      <c r="G20" s="284">
        <f t="shared" si="3"/>
        <v>88</v>
      </c>
      <c r="H20" s="284">
        <f t="shared" si="3"/>
        <v>100</v>
      </c>
      <c r="I20" s="284">
        <f t="shared" si="3"/>
        <v>86</v>
      </c>
      <c r="J20" s="299">
        <f>SUM(J5,J7,J9,J11,J13,J15,J17,J19)</f>
        <v>62</v>
      </c>
      <c r="K20" s="136" t="s">
        <v>198</v>
      </c>
    </row>
    <row r="21" spans="1:13" s="80" customFormat="1" x14ac:dyDescent="0.3">
      <c r="A21" s="136"/>
      <c r="J21" s="140"/>
    </row>
    <row r="22" spans="1:13" x14ac:dyDescent="0.3">
      <c r="A22" s="56" t="s">
        <v>91</v>
      </c>
    </row>
    <row r="23" spans="1:13" x14ac:dyDescent="0.3">
      <c r="A23" s="62" t="s">
        <v>92</v>
      </c>
      <c r="B23" s="62"/>
      <c r="C23" s="62"/>
      <c r="D23" s="62"/>
      <c r="E23" s="62"/>
      <c r="F23" s="62"/>
      <c r="G23" s="102">
        <f>J18</f>
        <v>11.111111111111111</v>
      </c>
      <c r="H23" s="63" t="s">
        <v>88</v>
      </c>
      <c r="I23" s="102">
        <f>I16</f>
        <v>65.217391304347828</v>
      </c>
      <c r="J23" s="63" t="s">
        <v>88</v>
      </c>
      <c r="K23" s="102">
        <f>H14</f>
        <v>100</v>
      </c>
      <c r="L23" s="54" t="s">
        <v>86</v>
      </c>
      <c r="M23" s="131">
        <f>AVERAGE(J18,I16,H14)</f>
        <v>58.776167471819655</v>
      </c>
    </row>
    <row r="24" spans="1:13" x14ac:dyDescent="0.3">
      <c r="G24" s="437">
        <v>3</v>
      </c>
      <c r="H24" s="437"/>
      <c r="I24" s="437"/>
      <c r="J24" s="437"/>
      <c r="K24" s="437"/>
    </row>
    <row r="25" spans="1:13" x14ac:dyDescent="0.3">
      <c r="A25" s="52" t="s">
        <v>93</v>
      </c>
      <c r="B25" s="52"/>
      <c r="C25" s="52"/>
      <c r="D25" s="52"/>
      <c r="E25" s="52"/>
      <c r="F25" s="52"/>
      <c r="G25" s="102">
        <f>J16</f>
        <v>26.666666666666668</v>
      </c>
      <c r="H25" s="63" t="s">
        <v>88</v>
      </c>
      <c r="I25" s="102">
        <f>I14</f>
        <v>23.809523809523807</v>
      </c>
      <c r="J25" s="63" t="s">
        <v>88</v>
      </c>
      <c r="K25" s="102">
        <f>H12</f>
        <v>80</v>
      </c>
      <c r="L25" s="54" t="s">
        <v>86</v>
      </c>
      <c r="M25" s="118">
        <f>AVERAGE(J16,I14,H12)</f>
        <v>43.492063492063494</v>
      </c>
    </row>
    <row r="26" spans="1:13" x14ac:dyDescent="0.3">
      <c r="G26" s="437">
        <v>3</v>
      </c>
      <c r="H26" s="437"/>
      <c r="I26" s="437"/>
      <c r="J26" s="437"/>
      <c r="K26" s="437"/>
    </row>
    <row r="27" spans="1:13" x14ac:dyDescent="0.3">
      <c r="A27" s="64" t="s">
        <v>94</v>
      </c>
      <c r="B27" s="64"/>
      <c r="C27" s="64"/>
      <c r="D27" s="64"/>
      <c r="E27" s="64"/>
      <c r="F27" s="64"/>
      <c r="G27" s="102">
        <f>J14</f>
        <v>20</v>
      </c>
      <c r="H27" s="63" t="s">
        <v>88</v>
      </c>
      <c r="I27" s="102">
        <f>I12</f>
        <v>75</v>
      </c>
      <c r="J27" s="63" t="s">
        <v>88</v>
      </c>
      <c r="K27" s="102">
        <f>H10</f>
        <v>84.210526315789465</v>
      </c>
      <c r="L27" s="54" t="s">
        <v>86</v>
      </c>
      <c r="M27" s="119">
        <f>AVERAGE(J14,I12,H10)</f>
        <v>59.736842105263158</v>
      </c>
    </row>
    <row r="28" spans="1:13" x14ac:dyDescent="0.3">
      <c r="G28" s="437">
        <v>3</v>
      </c>
      <c r="H28" s="437"/>
      <c r="I28" s="437"/>
      <c r="J28" s="437"/>
      <c r="K28" s="437"/>
    </row>
    <row r="29" spans="1:13" x14ac:dyDescent="0.3">
      <c r="A29" s="98" t="s">
        <v>151</v>
      </c>
      <c r="B29" s="98"/>
      <c r="C29" s="98"/>
      <c r="D29" s="98"/>
      <c r="E29" s="98"/>
      <c r="F29" s="98"/>
      <c r="G29" s="103">
        <f>H8</f>
        <v>84.210526315789465</v>
      </c>
      <c r="H29" s="100" t="s">
        <v>88</v>
      </c>
      <c r="I29" s="103">
        <f>I10</f>
        <v>87.5</v>
      </c>
      <c r="J29" s="100" t="s">
        <v>88</v>
      </c>
      <c r="K29" s="103">
        <f>J12</f>
        <v>16.666666666666664</v>
      </c>
      <c r="L29" s="54" t="s">
        <v>86</v>
      </c>
      <c r="M29" s="132">
        <f>AVERAGE(J12,I10,H8)</f>
        <v>62.7923976608187</v>
      </c>
    </row>
    <row r="30" spans="1:13" x14ac:dyDescent="0.3">
      <c r="I30" s="55">
        <v>3</v>
      </c>
    </row>
    <row r="31" spans="1:13" x14ac:dyDescent="0.3">
      <c r="A31" s="99" t="s">
        <v>152</v>
      </c>
      <c r="B31" s="99"/>
      <c r="C31" s="99"/>
      <c r="D31" s="99"/>
      <c r="E31" s="99"/>
      <c r="F31" s="99"/>
      <c r="G31" s="104">
        <f>H6</f>
        <v>84.210526315789465</v>
      </c>
      <c r="H31" s="100" t="s">
        <v>88</v>
      </c>
      <c r="I31" s="104">
        <f>I8</f>
        <v>87.5</v>
      </c>
      <c r="J31" s="100" t="s">
        <v>88</v>
      </c>
      <c r="K31" s="104">
        <f>J10</f>
        <v>71.428571428571431</v>
      </c>
      <c r="L31" s="54" t="s">
        <v>86</v>
      </c>
      <c r="M31" s="133">
        <f>AVERAGE(J10,I8,H6)</f>
        <v>81.046365914786975</v>
      </c>
    </row>
    <row r="32" spans="1:13" x14ac:dyDescent="0.3">
      <c r="I32" s="101">
        <v>3</v>
      </c>
    </row>
  </sheetData>
  <mergeCells count="7">
    <mergeCell ref="L3:O6"/>
    <mergeCell ref="G28:K28"/>
    <mergeCell ref="A2:J2"/>
    <mergeCell ref="A3:B3"/>
    <mergeCell ref="A4:B4"/>
    <mergeCell ref="G24:K24"/>
    <mergeCell ref="G26:K26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D1D1"/>
  </sheetPr>
  <dimension ref="A1:M15"/>
  <sheetViews>
    <sheetView zoomScale="90" zoomScaleNormal="90" workbookViewId="0">
      <selection activeCell="P9" sqref="P9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348" t="s">
        <v>104</v>
      </c>
      <c r="B1" s="351" t="s">
        <v>96</v>
      </c>
      <c r="C1" s="354" t="s">
        <v>97</v>
      </c>
      <c r="D1" s="355"/>
      <c r="E1" s="356"/>
      <c r="F1" s="65" t="s">
        <v>98</v>
      </c>
      <c r="G1" s="65" t="s">
        <v>268</v>
      </c>
      <c r="H1" s="351" t="s">
        <v>269</v>
      </c>
      <c r="I1" s="66" t="s">
        <v>99</v>
      </c>
      <c r="J1" s="346" t="s">
        <v>236</v>
      </c>
      <c r="K1" s="347"/>
      <c r="L1" s="347"/>
      <c r="M1" s="347"/>
    </row>
    <row r="2" spans="1:13" ht="24.6" x14ac:dyDescent="0.3">
      <c r="A2" s="349"/>
      <c r="B2" s="352"/>
      <c r="C2" s="357">
        <v>2566</v>
      </c>
      <c r="D2" s="357">
        <v>2567</v>
      </c>
      <c r="E2" s="357">
        <v>2568</v>
      </c>
      <c r="F2" s="67" t="s">
        <v>100</v>
      </c>
      <c r="G2" s="68" t="s">
        <v>101</v>
      </c>
      <c r="H2" s="352"/>
      <c r="I2" s="69"/>
      <c r="J2" s="346"/>
      <c r="K2" s="347"/>
      <c r="L2" s="347"/>
      <c r="M2" s="347"/>
    </row>
    <row r="3" spans="1:13" ht="30" customHeight="1" thickBot="1" x14ac:dyDescent="0.35">
      <c r="A3" s="350"/>
      <c r="B3" s="353"/>
      <c r="C3" s="358"/>
      <c r="D3" s="358"/>
      <c r="E3" s="358"/>
      <c r="F3" s="70"/>
      <c r="G3" s="71"/>
      <c r="H3" s="353"/>
      <c r="I3" s="72" t="s">
        <v>70</v>
      </c>
      <c r="J3" s="346"/>
      <c r="K3" s="347"/>
      <c r="L3" s="347"/>
      <c r="M3" s="347"/>
    </row>
    <row r="4" spans="1:13" s="76" customFormat="1" ht="24.6" x14ac:dyDescent="0.3">
      <c r="A4" s="193">
        <v>2561</v>
      </c>
      <c r="B4" s="317">
        <f>'อัตราเปลี่ยนแปลง (ตรี 6 ปี)'!C5</f>
        <v>80</v>
      </c>
      <c r="C4" s="74">
        <v>60</v>
      </c>
      <c r="D4" s="190">
        <v>6</v>
      </c>
      <c r="E4" s="190">
        <v>2</v>
      </c>
      <c r="F4" s="208">
        <f>C4/B4*100</f>
        <v>75</v>
      </c>
      <c r="G4" s="310">
        <f>B4-C4-D4-E4-H4</f>
        <v>10</v>
      </c>
      <c r="H4" s="190">
        <v>2</v>
      </c>
      <c r="I4" s="212">
        <f t="shared" ref="I4:I5" si="0">(B4-H4)/B4*100</f>
        <v>97.5</v>
      </c>
      <c r="J4" s="346"/>
      <c r="K4" s="347"/>
      <c r="L4" s="347"/>
      <c r="M4" s="347"/>
    </row>
    <row r="5" spans="1:13" s="76" customFormat="1" ht="24.6" x14ac:dyDescent="0.3">
      <c r="A5" s="194">
        <v>2562</v>
      </c>
      <c r="B5" s="313">
        <f>'อัตราเปลี่ยนแปลง (ตรี 6 ปี)'!D7</f>
        <v>40</v>
      </c>
      <c r="C5" s="78">
        <v>0</v>
      </c>
      <c r="D5" s="78">
        <v>30</v>
      </c>
      <c r="E5" s="191">
        <v>2</v>
      </c>
      <c r="F5" s="209">
        <f>(SUM(C5:D5))/B5*100</f>
        <v>75</v>
      </c>
      <c r="G5" s="278">
        <f t="shared" ref="G5:G11" si="1">B5-C5-D5-E5-H5</f>
        <v>2</v>
      </c>
      <c r="H5" s="191">
        <v>6</v>
      </c>
      <c r="I5" s="213">
        <f t="shared" si="0"/>
        <v>85</v>
      </c>
      <c r="J5" s="346"/>
      <c r="K5" s="347"/>
      <c r="L5" s="347"/>
      <c r="M5" s="347"/>
    </row>
    <row r="6" spans="1:13" ht="24.6" x14ac:dyDescent="0.3">
      <c r="A6" s="276">
        <v>2563</v>
      </c>
      <c r="B6" s="313">
        <f>'อัตราเปลี่ยนแปลง (ตรี 6 ปี)'!E9</f>
        <v>30</v>
      </c>
      <c r="C6" s="78">
        <v>0</v>
      </c>
      <c r="D6" s="78">
        <v>0</v>
      </c>
      <c r="E6" s="78">
        <v>20</v>
      </c>
      <c r="F6" s="209">
        <f>(SUM(C6:E6))/B6*100</f>
        <v>66.666666666666657</v>
      </c>
      <c r="G6" s="278">
        <f>B6-C6-D6-E6-H6</f>
        <v>5</v>
      </c>
      <c r="H6" s="191">
        <v>5</v>
      </c>
      <c r="I6" s="213">
        <f>(B6-H6)/B6*100</f>
        <v>83.333333333333343</v>
      </c>
      <c r="J6" s="346"/>
      <c r="K6" s="347"/>
      <c r="L6" s="347"/>
      <c r="M6" s="347"/>
    </row>
    <row r="7" spans="1:13" ht="24.6" x14ac:dyDescent="0.3">
      <c r="A7" s="194">
        <v>2564</v>
      </c>
      <c r="B7" s="313">
        <f>'อัตราเปลี่ยนแปลง (ตรี 6 ปี)'!F11</f>
        <v>17</v>
      </c>
      <c r="C7" s="191">
        <v>0</v>
      </c>
      <c r="D7" s="191">
        <v>0</v>
      </c>
      <c r="E7" s="191">
        <v>0</v>
      </c>
      <c r="F7" s="210">
        <f t="shared" ref="F7:F11" si="2">(SUM(C7:E7))/B7*100</f>
        <v>0</v>
      </c>
      <c r="G7" s="278">
        <f t="shared" si="1"/>
        <v>17</v>
      </c>
      <c r="H7" s="191">
        <v>0</v>
      </c>
      <c r="I7" s="214">
        <f t="shared" ref="I7:I11" si="3">(B7-H7)/B7*100</f>
        <v>100</v>
      </c>
    </row>
    <row r="8" spans="1:13" ht="24.6" x14ac:dyDescent="0.3">
      <c r="A8" s="194">
        <v>2565</v>
      </c>
      <c r="B8" s="313">
        <f>'อัตราเปลี่ยนแปลง (ตรี 6 ปี)'!G13</f>
        <v>21</v>
      </c>
      <c r="C8" s="191">
        <v>0</v>
      </c>
      <c r="D8" s="191">
        <v>0</v>
      </c>
      <c r="E8" s="191">
        <v>0</v>
      </c>
      <c r="F8" s="210">
        <f t="shared" si="2"/>
        <v>0</v>
      </c>
      <c r="G8" s="278">
        <f t="shared" si="1"/>
        <v>21</v>
      </c>
      <c r="H8" s="191">
        <v>0</v>
      </c>
      <c r="I8" s="214">
        <f t="shared" si="3"/>
        <v>100</v>
      </c>
    </row>
    <row r="9" spans="1:13" ht="24.6" x14ac:dyDescent="0.3">
      <c r="A9" s="195">
        <v>2566</v>
      </c>
      <c r="B9" s="318">
        <f>'อัตราเปลี่ยนแปลง (ตรี 6 ปี)'!H15</f>
        <v>23</v>
      </c>
      <c r="C9" s="192">
        <v>0</v>
      </c>
      <c r="D9" s="192">
        <v>0</v>
      </c>
      <c r="E9" s="192">
        <v>0</v>
      </c>
      <c r="F9" s="210">
        <f t="shared" si="2"/>
        <v>0</v>
      </c>
      <c r="G9" s="278">
        <f t="shared" si="1"/>
        <v>23</v>
      </c>
      <c r="H9" s="192">
        <v>0</v>
      </c>
      <c r="I9" s="214">
        <f t="shared" si="3"/>
        <v>100</v>
      </c>
    </row>
    <row r="10" spans="1:13" ht="24.6" customHeight="1" x14ac:dyDescent="0.3">
      <c r="A10" s="309">
        <v>2567</v>
      </c>
      <c r="B10" s="318">
        <f>'อัตราเปลี่ยนแปลง (ตรี 6 ปี)'!I17</f>
        <v>18</v>
      </c>
      <c r="C10" s="192">
        <v>0</v>
      </c>
      <c r="D10" s="192">
        <v>0</v>
      </c>
      <c r="E10" s="192">
        <v>0</v>
      </c>
      <c r="F10" s="211">
        <f t="shared" si="2"/>
        <v>0</v>
      </c>
      <c r="G10" s="305">
        <f t="shared" si="1"/>
        <v>18</v>
      </c>
      <c r="H10" s="192">
        <v>0</v>
      </c>
      <c r="I10" s="215">
        <f t="shared" si="3"/>
        <v>100</v>
      </c>
      <c r="J10" s="344" t="s">
        <v>242</v>
      </c>
      <c r="K10" s="345"/>
      <c r="L10" s="345"/>
      <c r="M10" s="345"/>
    </row>
    <row r="11" spans="1:13" ht="25.2" thickBot="1" x14ac:dyDescent="0.35">
      <c r="A11" s="194">
        <v>2568</v>
      </c>
      <c r="B11" s="315">
        <f>'อัตราเปลี่ยนแปลง (ตรี 6 ปี)'!J19</f>
        <v>24</v>
      </c>
      <c r="C11" s="192">
        <v>0</v>
      </c>
      <c r="D11" s="192">
        <v>0</v>
      </c>
      <c r="E11" s="192">
        <v>0</v>
      </c>
      <c r="F11" s="211">
        <f t="shared" si="2"/>
        <v>0</v>
      </c>
      <c r="G11" s="306">
        <f t="shared" si="1"/>
        <v>24</v>
      </c>
      <c r="H11" s="192">
        <v>0</v>
      </c>
      <c r="I11" s="215">
        <f t="shared" si="3"/>
        <v>100</v>
      </c>
      <c r="J11" s="344"/>
      <c r="K11" s="345"/>
      <c r="L11" s="345"/>
      <c r="M11" s="345"/>
    </row>
    <row r="12" spans="1:13" ht="24" thickBot="1" x14ac:dyDescent="0.35">
      <c r="A12" s="125" t="s">
        <v>54</v>
      </c>
      <c r="B12" s="122">
        <f>SUM(B4:B11)</f>
        <v>253</v>
      </c>
      <c r="C12" s="122">
        <f t="shared" ref="C12:E12" si="4">SUM(C4:C11)</f>
        <v>60</v>
      </c>
      <c r="D12" s="122">
        <f t="shared" si="4"/>
        <v>36</v>
      </c>
      <c r="E12" s="122">
        <f t="shared" si="4"/>
        <v>24</v>
      </c>
      <c r="F12" s="121"/>
      <c r="G12" s="122">
        <f t="shared" ref="G12:H12" si="5">SUM(G4:G11)</f>
        <v>120</v>
      </c>
      <c r="H12" s="122">
        <f t="shared" si="5"/>
        <v>13</v>
      </c>
      <c r="I12" s="126">
        <f>(B12-H12)/B12*100</f>
        <v>94.861660079051376</v>
      </c>
      <c r="J12" s="344"/>
      <c r="K12" s="345"/>
      <c r="L12" s="345"/>
      <c r="M12" s="345"/>
    </row>
    <row r="13" spans="1:13" ht="26.4" customHeight="1" x14ac:dyDescent="0.3">
      <c r="A13" s="307" t="s">
        <v>102</v>
      </c>
      <c r="B13" s="307"/>
      <c r="C13" s="307"/>
      <c r="D13" s="307"/>
      <c r="E13" s="307"/>
      <c r="F13" s="307"/>
      <c r="G13" s="308">
        <f>B11</f>
        <v>24</v>
      </c>
      <c r="H13" s="307" t="s">
        <v>89</v>
      </c>
    </row>
    <row r="14" spans="1:13" x14ac:dyDescent="0.3">
      <c r="A14" s="123" t="s">
        <v>205</v>
      </c>
      <c r="B14" s="123"/>
      <c r="C14" s="123"/>
    </row>
    <row r="15" spans="1:13" x14ac:dyDescent="0.3">
      <c r="A15" s="124" t="s">
        <v>206</v>
      </c>
      <c r="B15" s="124"/>
      <c r="C15" s="124"/>
    </row>
  </sheetData>
  <mergeCells count="9">
    <mergeCell ref="J10:M12"/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/>
  </sheetPr>
  <dimension ref="A1:K16"/>
  <sheetViews>
    <sheetView workbookViewId="0">
      <selection activeCell="D4" sqref="D4"/>
    </sheetView>
  </sheetViews>
  <sheetFormatPr defaultRowHeight="14.4" x14ac:dyDescent="0.3"/>
  <cols>
    <col min="1" max="1" width="14.21875" customWidth="1"/>
    <col min="2" max="2" width="12.5546875" customWidth="1"/>
    <col min="5" max="5" width="8.77734375" customWidth="1"/>
  </cols>
  <sheetData>
    <row r="1" spans="1:11" ht="18" x14ac:dyDescent="0.35">
      <c r="H1" s="302" t="s">
        <v>234</v>
      </c>
      <c r="I1" s="274"/>
      <c r="J1" s="274"/>
      <c r="K1" s="274"/>
    </row>
    <row r="2" spans="1:11" ht="15" thickBot="1" x14ac:dyDescent="0.35">
      <c r="A2" s="438" t="s">
        <v>90</v>
      </c>
      <c r="B2" s="438"/>
      <c r="C2" s="438"/>
      <c r="D2" s="438"/>
      <c r="E2" s="438"/>
      <c r="F2" s="438"/>
      <c r="G2" s="443"/>
      <c r="H2" s="443"/>
    </row>
    <row r="3" spans="1:11" x14ac:dyDescent="0.3">
      <c r="A3" s="439" t="s">
        <v>83</v>
      </c>
      <c r="B3" s="440"/>
      <c r="C3" s="57"/>
      <c r="D3" s="57"/>
      <c r="E3" s="57"/>
      <c r="F3" s="93"/>
      <c r="H3" s="345" t="s">
        <v>244</v>
      </c>
      <c r="I3" s="345"/>
      <c r="J3" s="345"/>
      <c r="K3" s="345"/>
    </row>
    <row r="4" spans="1:11" ht="15" thickBot="1" x14ac:dyDescent="0.35">
      <c r="A4" s="441" t="s">
        <v>84</v>
      </c>
      <c r="B4" s="442"/>
      <c r="C4">
        <v>2565</v>
      </c>
      <c r="D4">
        <f>C4+1</f>
        <v>2566</v>
      </c>
      <c r="E4">
        <f>D4+1</f>
        <v>2567</v>
      </c>
      <c r="F4" s="94">
        <f t="shared" ref="F4" si="0">E4+1</f>
        <v>2568</v>
      </c>
      <c r="H4" s="345"/>
      <c r="I4" s="345"/>
      <c r="J4" s="345"/>
      <c r="K4" s="345"/>
    </row>
    <row r="5" spans="1:11" ht="23.55" customHeight="1" x14ac:dyDescent="0.3">
      <c r="A5" s="53" t="s">
        <v>85</v>
      </c>
      <c r="B5" s="53">
        <v>2565</v>
      </c>
      <c r="C5" s="82">
        <v>50</v>
      </c>
      <c r="D5" s="60">
        <v>30</v>
      </c>
      <c r="E5" s="60">
        <v>20</v>
      </c>
      <c r="F5" s="60">
        <v>10</v>
      </c>
      <c r="G5" t="s">
        <v>197</v>
      </c>
      <c r="H5" s="345"/>
      <c r="I5" s="345"/>
      <c r="J5" s="345"/>
      <c r="K5" s="345"/>
    </row>
    <row r="6" spans="1:11" s="80" customFormat="1" ht="15" thickBot="1" x14ac:dyDescent="0.35">
      <c r="A6" s="109" t="s">
        <v>87</v>
      </c>
      <c r="B6" s="109"/>
      <c r="C6" s="110"/>
      <c r="D6" s="116">
        <f>D5/C5*100</f>
        <v>60</v>
      </c>
      <c r="E6" s="111">
        <f>E5/D5*100</f>
        <v>66.666666666666657</v>
      </c>
      <c r="F6" s="111">
        <f>F5/E5*100</f>
        <v>50</v>
      </c>
      <c r="G6" s="80" t="s">
        <v>198</v>
      </c>
      <c r="H6" s="345"/>
      <c r="I6" s="345"/>
      <c r="J6" s="345"/>
      <c r="K6" s="345"/>
    </row>
    <row r="7" spans="1:11" ht="23.55" customHeight="1" x14ac:dyDescent="0.3">
      <c r="A7" s="53" t="s">
        <v>85</v>
      </c>
      <c r="B7" s="53">
        <f>B5+1</f>
        <v>2566</v>
      </c>
      <c r="C7" s="59"/>
      <c r="D7" s="83">
        <v>17</v>
      </c>
      <c r="E7" s="60">
        <v>10</v>
      </c>
      <c r="F7" s="60">
        <v>8</v>
      </c>
      <c r="G7" t="s">
        <v>197</v>
      </c>
    </row>
    <row r="8" spans="1:11" s="80" customFormat="1" ht="15" thickBot="1" x14ac:dyDescent="0.35">
      <c r="A8" s="109" t="s">
        <v>87</v>
      </c>
      <c r="B8" s="109"/>
      <c r="C8" s="110"/>
      <c r="D8" s="114"/>
      <c r="E8" s="116">
        <f>E7/D7*100</f>
        <v>58.82352941176471</v>
      </c>
      <c r="F8" s="111">
        <f>F7/E7*100</f>
        <v>80</v>
      </c>
      <c r="G8" s="80" t="s">
        <v>198</v>
      </c>
      <c r="H8"/>
    </row>
    <row r="9" spans="1:11" ht="23.55" customHeight="1" x14ac:dyDescent="0.3">
      <c r="A9" s="53" t="s">
        <v>85</v>
      </c>
      <c r="B9" s="53">
        <f>B7+1</f>
        <v>2567</v>
      </c>
      <c r="C9" s="59"/>
      <c r="D9" s="60"/>
      <c r="E9" s="83">
        <v>21</v>
      </c>
      <c r="F9" s="60">
        <v>21</v>
      </c>
      <c r="G9" t="s">
        <v>197</v>
      </c>
    </row>
    <row r="10" spans="1:11" s="80" customFormat="1" ht="15" thickBot="1" x14ac:dyDescent="0.35">
      <c r="A10" s="109" t="s">
        <v>87</v>
      </c>
      <c r="B10" s="109"/>
      <c r="C10" s="110"/>
      <c r="D10" s="114"/>
      <c r="E10" s="114"/>
      <c r="F10" s="116">
        <f>F9/E9*100</f>
        <v>100</v>
      </c>
      <c r="G10" s="80" t="s">
        <v>198</v>
      </c>
      <c r="H10"/>
    </row>
    <row r="11" spans="1:11" ht="23.55" customHeight="1" x14ac:dyDescent="0.3">
      <c r="A11" s="53" t="s">
        <v>85</v>
      </c>
      <c r="B11" s="53">
        <f>B9+1</f>
        <v>2568</v>
      </c>
      <c r="C11" s="59"/>
      <c r="D11" s="60"/>
      <c r="E11" s="60"/>
      <c r="F11" s="83">
        <v>23</v>
      </c>
      <c r="G11" t="s">
        <v>197</v>
      </c>
    </row>
    <row r="12" spans="1:11" s="80" customFormat="1" ht="15" thickBot="1" x14ac:dyDescent="0.35">
      <c r="A12" s="109" t="s">
        <v>87</v>
      </c>
      <c r="B12" s="109"/>
      <c r="C12" s="110">
        <f>SUM(C5,C7,C9,C11)</f>
        <v>50</v>
      </c>
      <c r="D12" s="303">
        <f t="shared" ref="D12:E12" si="1">SUM(D5,D7,D9,D11)</f>
        <v>47</v>
      </c>
      <c r="E12" s="114">
        <f t="shared" si="1"/>
        <v>51</v>
      </c>
      <c r="F12" s="282">
        <f>SUM(F5,F7,F9,F11)</f>
        <v>62</v>
      </c>
      <c r="G12" s="80" t="s">
        <v>198</v>
      </c>
      <c r="H12"/>
    </row>
    <row r="13" spans="1:11" s="80" customFormat="1" x14ac:dyDescent="0.3">
      <c r="A13"/>
      <c r="B13"/>
      <c r="C13"/>
      <c r="D13"/>
      <c r="E13"/>
      <c r="F13"/>
      <c r="G13"/>
      <c r="H13"/>
      <c r="I13"/>
    </row>
    <row r="14" spans="1:11" x14ac:dyDescent="0.3">
      <c r="A14" s="56" t="s">
        <v>91</v>
      </c>
      <c r="F14" s="94"/>
    </row>
    <row r="15" spans="1:11" x14ac:dyDescent="0.3">
      <c r="A15" s="62" t="s">
        <v>92</v>
      </c>
      <c r="B15" s="62"/>
      <c r="C15" s="62"/>
      <c r="D15" s="62"/>
      <c r="E15" s="102">
        <f>F10</f>
        <v>100</v>
      </c>
      <c r="F15" s="207" t="s">
        <v>88</v>
      </c>
      <c r="G15" s="102">
        <f>E8</f>
        <v>58.82352941176471</v>
      </c>
      <c r="H15" s="207" t="s">
        <v>88</v>
      </c>
      <c r="I15" s="102">
        <f>D6</f>
        <v>60</v>
      </c>
      <c r="J15" s="54" t="s">
        <v>86</v>
      </c>
      <c r="K15" s="131">
        <f>AVERAGE(F10,E8,D6)</f>
        <v>72.941176470588232</v>
      </c>
    </row>
    <row r="16" spans="1:11" x14ac:dyDescent="0.3">
      <c r="E16" s="437">
        <v>3</v>
      </c>
      <c r="F16" s="437"/>
      <c r="G16" s="437"/>
      <c r="H16" s="437"/>
      <c r="I16" s="437"/>
    </row>
  </sheetData>
  <mergeCells count="5">
    <mergeCell ref="A2:H2"/>
    <mergeCell ref="A3:B3"/>
    <mergeCell ref="A4:B4"/>
    <mergeCell ref="E16:I16"/>
    <mergeCell ref="H3:K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D1D1"/>
  </sheetPr>
  <dimension ref="A1:M11"/>
  <sheetViews>
    <sheetView zoomScale="90" zoomScaleNormal="90" workbookViewId="0">
      <selection activeCell="H12" sqref="H12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446" t="s">
        <v>95</v>
      </c>
      <c r="B1" s="351" t="s">
        <v>96</v>
      </c>
      <c r="C1" s="354" t="s">
        <v>97</v>
      </c>
      <c r="D1" s="355"/>
      <c r="E1" s="356"/>
      <c r="F1" s="65" t="s">
        <v>98</v>
      </c>
      <c r="G1" s="65" t="s">
        <v>268</v>
      </c>
      <c r="H1" s="351" t="s">
        <v>269</v>
      </c>
      <c r="I1" s="66" t="s">
        <v>99</v>
      </c>
      <c r="J1" s="444" t="s">
        <v>236</v>
      </c>
      <c r="K1" s="445"/>
      <c r="L1" s="445"/>
      <c r="M1" s="445"/>
    </row>
    <row r="2" spans="1:13" ht="24.6" x14ac:dyDescent="0.3">
      <c r="A2" s="447"/>
      <c r="B2" s="352"/>
      <c r="C2" s="357">
        <v>2566</v>
      </c>
      <c r="D2" s="357">
        <v>2567</v>
      </c>
      <c r="E2" s="357">
        <v>2568</v>
      </c>
      <c r="F2" s="67" t="s">
        <v>100</v>
      </c>
      <c r="G2" s="68" t="s">
        <v>101</v>
      </c>
      <c r="H2" s="352"/>
      <c r="I2" s="69"/>
      <c r="J2" s="444"/>
      <c r="K2" s="445"/>
      <c r="L2" s="445"/>
      <c r="M2" s="445"/>
    </row>
    <row r="3" spans="1:13" ht="30" customHeight="1" thickBot="1" x14ac:dyDescent="0.35">
      <c r="A3" s="448"/>
      <c r="B3" s="353"/>
      <c r="C3" s="358"/>
      <c r="D3" s="358"/>
      <c r="E3" s="358"/>
      <c r="F3" s="70"/>
      <c r="G3" s="71"/>
      <c r="H3" s="353"/>
      <c r="I3" s="72" t="s">
        <v>70</v>
      </c>
      <c r="J3" s="444"/>
      <c r="K3" s="445"/>
      <c r="L3" s="445"/>
      <c r="M3" s="445"/>
    </row>
    <row r="4" spans="1:13" s="76" customFormat="1" ht="24.6" x14ac:dyDescent="0.3">
      <c r="A4" s="193">
        <v>2565</v>
      </c>
      <c r="B4" s="317">
        <f>'อัตราการเปลี่ยนแปลง (โท 2 ปี)'!C5</f>
        <v>50</v>
      </c>
      <c r="C4" s="74">
        <v>0</v>
      </c>
      <c r="D4" s="73">
        <v>16</v>
      </c>
      <c r="E4" s="73">
        <v>0</v>
      </c>
      <c r="F4" s="208">
        <f>C4/B4*100</f>
        <v>0</v>
      </c>
      <c r="G4" s="120">
        <f>B4-C4-D4-E4-H4</f>
        <v>29</v>
      </c>
      <c r="H4" s="75">
        <v>5</v>
      </c>
      <c r="I4" s="212">
        <f t="shared" ref="I4:I6" si="0">(B4-H4)/B4*100</f>
        <v>90</v>
      </c>
      <c r="J4" s="444"/>
      <c r="K4" s="445"/>
      <c r="L4" s="445"/>
      <c r="M4" s="445"/>
    </row>
    <row r="5" spans="1:13" s="76" customFormat="1" ht="24.6" x14ac:dyDescent="0.3">
      <c r="A5" s="194">
        <v>2566</v>
      </c>
      <c r="B5" s="313">
        <f>'อัตราการเปลี่ยนแปลง (โท 2 ปี)'!D7</f>
        <v>17</v>
      </c>
      <c r="C5" s="78">
        <v>0</v>
      </c>
      <c r="D5" s="78">
        <v>0</v>
      </c>
      <c r="E5" s="77">
        <v>2</v>
      </c>
      <c r="F5" s="209">
        <f>(SUM(C5:D5))/B5*100</f>
        <v>0</v>
      </c>
      <c r="G5" s="278">
        <f t="shared" ref="G5:G7" si="1">B5-C5-D5-E5-H5</f>
        <v>11</v>
      </c>
      <c r="H5" s="79">
        <v>4</v>
      </c>
      <c r="I5" s="213">
        <f t="shared" si="0"/>
        <v>76.470588235294116</v>
      </c>
      <c r="J5" s="444"/>
      <c r="K5" s="445"/>
      <c r="L5" s="445"/>
      <c r="M5" s="445"/>
    </row>
    <row r="6" spans="1:13" ht="24.6" x14ac:dyDescent="0.3">
      <c r="A6" s="194">
        <v>2567</v>
      </c>
      <c r="B6" s="313">
        <f>'อัตราการเปลี่ยนแปลง (โท 2 ปี)'!E9</f>
        <v>21</v>
      </c>
      <c r="C6" s="77">
        <v>0</v>
      </c>
      <c r="D6" s="78">
        <v>0</v>
      </c>
      <c r="E6" s="78">
        <v>7</v>
      </c>
      <c r="F6" s="209">
        <f>(SUM(D6:E6))/B6*100</f>
        <v>33.333333333333329</v>
      </c>
      <c r="G6" s="278">
        <f t="shared" si="1"/>
        <v>12</v>
      </c>
      <c r="H6" s="79">
        <v>2</v>
      </c>
      <c r="I6" s="213">
        <f t="shared" si="0"/>
        <v>90.476190476190482</v>
      </c>
      <c r="J6" s="444"/>
      <c r="K6" s="445"/>
      <c r="L6" s="445"/>
      <c r="M6" s="445"/>
    </row>
    <row r="7" spans="1:13" ht="25.2" thickBot="1" x14ac:dyDescent="0.35">
      <c r="A7" s="309">
        <v>2568</v>
      </c>
      <c r="B7" s="313">
        <f>'อัตราการเปลี่ยนแปลง (โท 2 ปี)'!F11</f>
        <v>23</v>
      </c>
      <c r="C7" s="79">
        <v>0</v>
      </c>
      <c r="D7" s="79">
        <v>0</v>
      </c>
      <c r="E7" s="79">
        <v>0</v>
      </c>
      <c r="F7" s="210">
        <f t="shared" ref="F7" si="2">(SUM(C7:E7))/B7*100</f>
        <v>0</v>
      </c>
      <c r="G7" s="277">
        <f t="shared" si="1"/>
        <v>23</v>
      </c>
      <c r="H7" s="79">
        <v>0</v>
      </c>
      <c r="I7" s="214">
        <f t="shared" ref="I7:I8" si="3">(B7-H7)/B7*100</f>
        <v>100</v>
      </c>
    </row>
    <row r="8" spans="1:13" ht="24" customHeight="1" thickBot="1" x14ac:dyDescent="0.35">
      <c r="A8" s="125" t="s">
        <v>54</v>
      </c>
      <c r="B8" s="122">
        <f>SUM(B4:B7)</f>
        <v>111</v>
      </c>
      <c r="C8" s="122">
        <f>SUM(C4:C7)</f>
        <v>0</v>
      </c>
      <c r="D8" s="122">
        <f>SUM(D4:D7)</f>
        <v>16</v>
      </c>
      <c r="E8" s="122">
        <f>SUM(E4:E7)</f>
        <v>9</v>
      </c>
      <c r="F8" s="121"/>
      <c r="G8" s="122">
        <f>SUM(G4:G7)</f>
        <v>75</v>
      </c>
      <c r="H8" s="122">
        <f>SUM(H4:H7)</f>
        <v>11</v>
      </c>
      <c r="I8" s="126">
        <f t="shared" si="3"/>
        <v>90.090090090090087</v>
      </c>
      <c r="J8" s="344" t="s">
        <v>243</v>
      </c>
      <c r="K8" s="345"/>
      <c r="L8" s="345"/>
      <c r="M8" s="345"/>
    </row>
    <row r="9" spans="1:13" ht="28.8" customHeight="1" x14ac:dyDescent="0.3">
      <c r="A9" s="307" t="s">
        <v>105</v>
      </c>
      <c r="B9" s="307"/>
      <c r="C9" s="307"/>
      <c r="D9" s="307"/>
      <c r="E9" s="307"/>
      <c r="F9" s="307"/>
      <c r="G9" s="308">
        <f>B7</f>
        <v>23</v>
      </c>
      <c r="H9" s="307" t="s">
        <v>89</v>
      </c>
      <c r="J9" s="344"/>
      <c r="K9" s="345"/>
      <c r="L9" s="345"/>
      <c r="M9" s="345"/>
    </row>
    <row r="10" spans="1:13" ht="19.2" customHeight="1" x14ac:dyDescent="0.3">
      <c r="A10" s="123" t="s">
        <v>205</v>
      </c>
      <c r="B10" s="123"/>
      <c r="C10" s="123"/>
      <c r="J10" s="344"/>
      <c r="K10" s="345"/>
      <c r="L10" s="345"/>
      <c r="M10" s="345"/>
    </row>
    <row r="11" spans="1:13" ht="20.399999999999999" customHeight="1" x14ac:dyDescent="0.3">
      <c r="A11" s="124" t="s">
        <v>206</v>
      </c>
      <c r="B11" s="124"/>
      <c r="C11" s="124"/>
      <c r="I11" t="s">
        <v>70</v>
      </c>
    </row>
  </sheetData>
  <mergeCells count="9">
    <mergeCell ref="J8:M10"/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/>
  </sheetPr>
  <dimension ref="A1:L20"/>
  <sheetViews>
    <sheetView workbookViewId="0">
      <selection activeCell="C5" sqref="C5"/>
    </sheetView>
  </sheetViews>
  <sheetFormatPr defaultRowHeight="14.4" x14ac:dyDescent="0.3"/>
  <cols>
    <col min="1" max="1" width="14.21875" customWidth="1"/>
    <col min="2" max="2" width="12.5546875" customWidth="1"/>
  </cols>
  <sheetData>
    <row r="1" spans="1:12" ht="18" x14ac:dyDescent="0.35">
      <c r="I1" s="302" t="s">
        <v>234</v>
      </c>
      <c r="J1" s="274"/>
      <c r="K1" s="274"/>
      <c r="L1" s="274"/>
    </row>
    <row r="2" spans="1:12" ht="15" thickBot="1" x14ac:dyDescent="0.35">
      <c r="A2" s="438" t="s">
        <v>90</v>
      </c>
      <c r="B2" s="438"/>
      <c r="C2" s="438"/>
      <c r="D2" s="438"/>
      <c r="E2" s="438"/>
      <c r="F2" s="438"/>
      <c r="G2" s="438"/>
      <c r="H2" s="443"/>
    </row>
    <row r="3" spans="1:12" ht="14.4" customHeight="1" x14ac:dyDescent="0.3">
      <c r="A3" s="439" t="s">
        <v>83</v>
      </c>
      <c r="B3" s="440"/>
      <c r="C3" s="57"/>
      <c r="D3" s="57"/>
      <c r="E3" s="57"/>
      <c r="F3" s="57"/>
      <c r="G3" s="93"/>
      <c r="I3" s="345" t="s">
        <v>245</v>
      </c>
      <c r="J3" s="345"/>
      <c r="K3" s="345"/>
      <c r="L3" s="345"/>
    </row>
    <row r="4" spans="1:12" ht="15" thickBot="1" x14ac:dyDescent="0.35">
      <c r="A4" s="441" t="s">
        <v>84</v>
      </c>
      <c r="B4" s="442"/>
      <c r="C4">
        <v>2564</v>
      </c>
      <c r="D4">
        <f>C4+1</f>
        <v>2565</v>
      </c>
      <c r="E4">
        <f t="shared" ref="E4:G4" si="0">D4+1</f>
        <v>2566</v>
      </c>
      <c r="F4">
        <f t="shared" si="0"/>
        <v>2567</v>
      </c>
      <c r="G4" s="94">
        <f t="shared" si="0"/>
        <v>2568</v>
      </c>
      <c r="I4" s="345"/>
      <c r="J4" s="345"/>
      <c r="K4" s="345"/>
      <c r="L4" s="345"/>
    </row>
    <row r="5" spans="1:12" ht="25.5" customHeight="1" x14ac:dyDescent="0.3">
      <c r="A5" s="53" t="s">
        <v>85</v>
      </c>
      <c r="B5" s="53">
        <v>2564</v>
      </c>
      <c r="C5" s="82">
        <v>10</v>
      </c>
      <c r="D5" s="60">
        <v>9</v>
      </c>
      <c r="E5" s="60">
        <v>8</v>
      </c>
      <c r="F5" s="60">
        <v>7</v>
      </c>
      <c r="G5" s="60">
        <v>6</v>
      </c>
      <c r="H5" t="s">
        <v>197</v>
      </c>
      <c r="I5" s="345"/>
      <c r="J5" s="345"/>
      <c r="K5" s="345"/>
      <c r="L5" s="345"/>
    </row>
    <row r="6" spans="1:12" s="80" customFormat="1" ht="15" thickBot="1" x14ac:dyDescent="0.35">
      <c r="A6" s="109" t="s">
        <v>87</v>
      </c>
      <c r="B6" s="109"/>
      <c r="C6" s="110"/>
      <c r="D6" s="111">
        <f>D5/C5*100</f>
        <v>90</v>
      </c>
      <c r="E6" s="115">
        <f>E5/D5*100</f>
        <v>88.888888888888886</v>
      </c>
      <c r="F6" s="111">
        <f>F5/E5*100</f>
        <v>87.5</v>
      </c>
      <c r="G6" s="111">
        <f>G5/F5*100</f>
        <v>85.714285714285708</v>
      </c>
      <c r="H6" s="80" t="s">
        <v>198</v>
      </c>
      <c r="I6" s="345"/>
      <c r="J6" s="345"/>
      <c r="K6" s="345"/>
      <c r="L6" s="345"/>
    </row>
    <row r="7" spans="1:12" ht="25.5" customHeight="1" x14ac:dyDescent="0.3">
      <c r="A7" s="53" t="s">
        <v>85</v>
      </c>
      <c r="B7" s="53">
        <f>B5+1</f>
        <v>2565</v>
      </c>
      <c r="C7" s="59"/>
      <c r="D7" s="83">
        <v>17</v>
      </c>
      <c r="E7" s="60">
        <v>10</v>
      </c>
      <c r="F7" s="60">
        <v>8</v>
      </c>
      <c r="G7" s="60">
        <v>6</v>
      </c>
      <c r="H7" t="s">
        <v>197</v>
      </c>
    </row>
    <row r="8" spans="1:12" s="80" customFormat="1" ht="15" thickBot="1" x14ac:dyDescent="0.35">
      <c r="A8" s="109" t="s">
        <v>87</v>
      </c>
      <c r="B8" s="109"/>
      <c r="C8" s="110"/>
      <c r="D8" s="114"/>
      <c r="E8" s="116">
        <f>E7/D7*100</f>
        <v>58.82352941176471</v>
      </c>
      <c r="F8" s="115">
        <f>F7/E7*100</f>
        <v>80</v>
      </c>
      <c r="G8" s="111">
        <f>G7/F7*100</f>
        <v>75</v>
      </c>
      <c r="H8" s="80" t="s">
        <v>198</v>
      </c>
    </row>
    <row r="9" spans="1:12" ht="25.5" customHeight="1" x14ac:dyDescent="0.3">
      <c r="A9" s="53" t="s">
        <v>85</v>
      </c>
      <c r="B9" s="53">
        <f>B7+1</f>
        <v>2566</v>
      </c>
      <c r="C9" s="59"/>
      <c r="D9" s="60"/>
      <c r="E9" s="83">
        <v>21</v>
      </c>
      <c r="F9" s="60">
        <v>21</v>
      </c>
      <c r="G9" s="60">
        <v>5</v>
      </c>
      <c r="H9" t="s">
        <v>197</v>
      </c>
    </row>
    <row r="10" spans="1:12" s="80" customFormat="1" ht="15" thickBot="1" x14ac:dyDescent="0.35">
      <c r="A10" s="109" t="s">
        <v>87</v>
      </c>
      <c r="B10" s="109"/>
      <c r="C10" s="110"/>
      <c r="D10" s="114"/>
      <c r="E10" s="114"/>
      <c r="F10" s="116">
        <f>F9/E9*100</f>
        <v>100</v>
      </c>
      <c r="G10" s="115">
        <f>G9/F9*100</f>
        <v>23.809523809523807</v>
      </c>
      <c r="H10" s="80" t="s">
        <v>198</v>
      </c>
    </row>
    <row r="11" spans="1:12" ht="25.5" customHeight="1" x14ac:dyDescent="0.3">
      <c r="A11" s="53" t="s">
        <v>85</v>
      </c>
      <c r="B11" s="53">
        <f>B9+1</f>
        <v>2567</v>
      </c>
      <c r="C11" s="59"/>
      <c r="D11" s="60"/>
      <c r="E11" s="60"/>
      <c r="F11" s="83">
        <v>23</v>
      </c>
      <c r="G11" s="60">
        <v>15</v>
      </c>
      <c r="H11" t="s">
        <v>197</v>
      </c>
    </row>
    <row r="12" spans="1:12" s="80" customFormat="1" ht="15" thickBot="1" x14ac:dyDescent="0.35">
      <c r="A12" s="109" t="s">
        <v>87</v>
      </c>
      <c r="B12" s="109"/>
      <c r="C12" s="110"/>
      <c r="D12" s="114"/>
      <c r="E12" s="114"/>
      <c r="F12" s="114"/>
      <c r="G12" s="116">
        <f>G11/F11*100</f>
        <v>65.217391304347828</v>
      </c>
      <c r="H12" s="80" t="s">
        <v>198</v>
      </c>
    </row>
    <row r="13" spans="1:12" ht="25.5" customHeight="1" x14ac:dyDescent="0.3">
      <c r="A13" s="53" t="s">
        <v>85</v>
      </c>
      <c r="B13" s="53">
        <f>B11+1</f>
        <v>2568</v>
      </c>
      <c r="C13" s="59"/>
      <c r="D13" s="60"/>
      <c r="E13" s="60"/>
      <c r="F13" s="60"/>
      <c r="G13" s="83">
        <v>18</v>
      </c>
      <c r="H13" t="s">
        <v>197</v>
      </c>
    </row>
    <row r="14" spans="1:12" s="80" customFormat="1" ht="15" thickBot="1" x14ac:dyDescent="0.35">
      <c r="A14" s="109" t="s">
        <v>87</v>
      </c>
      <c r="B14" s="109"/>
      <c r="C14" s="110">
        <f>SUM(C5,C7,C9,C11,C13)</f>
        <v>10</v>
      </c>
      <c r="D14" s="114">
        <f t="shared" ref="D14:F14" si="1">SUM(D5,D7,D9,D11,D13)</f>
        <v>26</v>
      </c>
      <c r="E14" s="114">
        <f t="shared" si="1"/>
        <v>39</v>
      </c>
      <c r="F14" s="114">
        <f t="shared" si="1"/>
        <v>59</v>
      </c>
      <c r="G14" s="282">
        <f>SUM(G5,G7,G9,G11,G13)</f>
        <v>50</v>
      </c>
      <c r="H14" s="80" t="s">
        <v>198</v>
      </c>
    </row>
    <row r="15" spans="1:12" s="80" customFormat="1" x14ac:dyDescent="0.3">
      <c r="A15" s="136"/>
      <c r="C15" s="139"/>
      <c r="D15" s="139"/>
      <c r="E15" s="139"/>
      <c r="F15" s="139"/>
      <c r="G15" s="139"/>
    </row>
    <row r="16" spans="1:12" x14ac:dyDescent="0.3">
      <c r="A16" s="56" t="s">
        <v>91</v>
      </c>
    </row>
    <row r="17" spans="1:11" x14ac:dyDescent="0.3">
      <c r="A17" s="62" t="s">
        <v>92</v>
      </c>
      <c r="B17" s="62"/>
      <c r="C17" s="62"/>
      <c r="D17" s="62"/>
      <c r="E17" s="102">
        <f>G12</f>
        <v>65.217391304347828</v>
      </c>
      <c r="F17" s="63" t="s">
        <v>88</v>
      </c>
      <c r="G17" s="102">
        <f>F10</f>
        <v>100</v>
      </c>
      <c r="H17" s="63" t="s">
        <v>88</v>
      </c>
      <c r="I17" s="102">
        <f>E8</f>
        <v>58.82352941176471</v>
      </c>
      <c r="J17" s="54" t="s">
        <v>86</v>
      </c>
      <c r="K17" s="131">
        <f>AVERAGE(G12,F10,E8)</f>
        <v>74.680306905370841</v>
      </c>
    </row>
    <row r="18" spans="1:11" x14ac:dyDescent="0.3">
      <c r="E18" s="437">
        <v>3</v>
      </c>
      <c r="F18" s="437"/>
      <c r="G18" s="437"/>
      <c r="H18" s="437"/>
      <c r="I18" s="437"/>
    </row>
    <row r="19" spans="1:11" x14ac:dyDescent="0.3">
      <c r="A19" s="52" t="s">
        <v>93</v>
      </c>
      <c r="B19" s="52"/>
      <c r="C19" s="52"/>
      <c r="D19" s="52"/>
      <c r="E19" s="102">
        <f>G10</f>
        <v>23.809523809523807</v>
      </c>
      <c r="F19" s="207" t="s">
        <v>88</v>
      </c>
      <c r="G19" s="102">
        <f>F8</f>
        <v>80</v>
      </c>
      <c r="H19" s="207" t="s">
        <v>88</v>
      </c>
      <c r="I19" s="102">
        <f>E6</f>
        <v>88.888888888888886</v>
      </c>
      <c r="J19" s="54" t="s">
        <v>86</v>
      </c>
      <c r="K19" s="118">
        <f>AVERAGE(G10,F8,E6)</f>
        <v>64.232804232804241</v>
      </c>
    </row>
    <row r="20" spans="1:11" x14ac:dyDescent="0.3">
      <c r="E20" s="437">
        <v>3</v>
      </c>
      <c r="F20" s="437"/>
      <c r="G20" s="437"/>
      <c r="H20" s="437"/>
      <c r="I20" s="437"/>
    </row>
  </sheetData>
  <mergeCells count="6">
    <mergeCell ref="A2:H2"/>
    <mergeCell ref="A3:B3"/>
    <mergeCell ref="A4:B4"/>
    <mergeCell ref="E18:I18"/>
    <mergeCell ref="E20:I20"/>
    <mergeCell ref="I3:L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D1D1"/>
  </sheetPr>
  <dimension ref="A1:M12"/>
  <sheetViews>
    <sheetView zoomScale="90" zoomScaleNormal="90" workbookViewId="0">
      <selection activeCell="Q9" sqref="Q9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446" t="s">
        <v>95</v>
      </c>
      <c r="B1" s="351" t="s">
        <v>96</v>
      </c>
      <c r="C1" s="354" t="s">
        <v>97</v>
      </c>
      <c r="D1" s="355"/>
      <c r="E1" s="356"/>
      <c r="F1" s="65" t="s">
        <v>98</v>
      </c>
      <c r="G1" s="65" t="s">
        <v>268</v>
      </c>
      <c r="H1" s="351" t="s">
        <v>269</v>
      </c>
      <c r="I1" s="66" t="s">
        <v>99</v>
      </c>
      <c r="J1" s="444" t="s">
        <v>236</v>
      </c>
      <c r="K1" s="445"/>
      <c r="L1" s="445"/>
      <c r="M1" s="445"/>
    </row>
    <row r="2" spans="1:13" ht="24.6" x14ac:dyDescent="0.3">
      <c r="A2" s="447"/>
      <c r="B2" s="352"/>
      <c r="C2" s="357">
        <v>2566</v>
      </c>
      <c r="D2" s="357">
        <v>2567</v>
      </c>
      <c r="E2" s="357">
        <v>2568</v>
      </c>
      <c r="F2" s="67" t="s">
        <v>100</v>
      </c>
      <c r="G2" s="68" t="s">
        <v>101</v>
      </c>
      <c r="H2" s="352"/>
      <c r="I2" s="69"/>
      <c r="J2" s="444"/>
      <c r="K2" s="445"/>
      <c r="L2" s="445"/>
      <c r="M2" s="445"/>
    </row>
    <row r="3" spans="1:13" ht="30" customHeight="1" thickBot="1" x14ac:dyDescent="0.35">
      <c r="A3" s="448"/>
      <c r="B3" s="353"/>
      <c r="C3" s="358"/>
      <c r="D3" s="358"/>
      <c r="E3" s="358"/>
      <c r="F3" s="70"/>
      <c r="G3" s="71"/>
      <c r="H3" s="353"/>
      <c r="I3" s="72" t="s">
        <v>70</v>
      </c>
      <c r="J3" s="444"/>
      <c r="K3" s="445"/>
      <c r="L3" s="445"/>
      <c r="M3" s="445"/>
    </row>
    <row r="4" spans="1:13" s="76" customFormat="1" ht="24.6" x14ac:dyDescent="0.3">
      <c r="A4" s="193">
        <v>2564</v>
      </c>
      <c r="B4" s="317">
        <f>'อัตราการเปลี่ยนแปลง (เอก 3 ปี)'!C5</f>
        <v>10</v>
      </c>
      <c r="C4" s="74">
        <v>3</v>
      </c>
      <c r="D4" s="73">
        <v>5</v>
      </c>
      <c r="E4" s="73">
        <v>0</v>
      </c>
      <c r="F4" s="208">
        <f>C4/B4*100</f>
        <v>30</v>
      </c>
      <c r="G4" s="120">
        <f>B4-C4-D4-E4-H4</f>
        <v>0</v>
      </c>
      <c r="H4" s="75">
        <v>2</v>
      </c>
      <c r="I4" s="212">
        <f t="shared" ref="I4:I8" si="0">(B4-H4)/B4*100</f>
        <v>80</v>
      </c>
      <c r="J4" s="444"/>
      <c r="K4" s="445"/>
      <c r="L4" s="445"/>
      <c r="M4" s="445"/>
    </row>
    <row r="5" spans="1:13" s="76" customFormat="1" ht="24.6" x14ac:dyDescent="0.3">
      <c r="A5" s="194">
        <v>2565</v>
      </c>
      <c r="B5" s="313">
        <f>'อัตราการเปลี่ยนแปลง (เอก 3 ปี)'!D7</f>
        <v>17</v>
      </c>
      <c r="C5" s="78">
        <v>0</v>
      </c>
      <c r="D5" s="78">
        <v>6</v>
      </c>
      <c r="E5" s="77">
        <v>3</v>
      </c>
      <c r="F5" s="209">
        <f>(SUM(C5:D5))/B5*100</f>
        <v>35.294117647058826</v>
      </c>
      <c r="G5" s="305">
        <f>B5-C5-D5-E5-H5</f>
        <v>6</v>
      </c>
      <c r="H5" s="79">
        <v>2</v>
      </c>
      <c r="I5" s="213">
        <f>(B5-H5)/B5*100</f>
        <v>88.235294117647058</v>
      </c>
      <c r="J5" s="444"/>
      <c r="K5" s="445"/>
      <c r="L5" s="445"/>
      <c r="M5" s="445"/>
    </row>
    <row r="6" spans="1:13" s="76" customFormat="1" ht="24.6" x14ac:dyDescent="0.3">
      <c r="A6" s="194">
        <v>2566</v>
      </c>
      <c r="B6" s="313">
        <f>'อัตราการเปลี่ยนแปลง (เอก 3 ปี)'!E9</f>
        <v>21</v>
      </c>
      <c r="C6" s="77">
        <v>0</v>
      </c>
      <c r="D6" s="78">
        <v>0</v>
      </c>
      <c r="E6" s="78">
        <v>1</v>
      </c>
      <c r="F6" s="209">
        <f>(SUM(D6:E6))/B6*100</f>
        <v>4.7619047619047619</v>
      </c>
      <c r="G6" s="311">
        <f>B6-C6-D6-E6-H6</f>
        <v>20</v>
      </c>
      <c r="H6" s="79">
        <v>0</v>
      </c>
      <c r="I6" s="213">
        <f>(B6-H6)/B6*100</f>
        <v>100</v>
      </c>
      <c r="J6" s="444"/>
      <c r="K6" s="445"/>
      <c r="L6" s="445"/>
      <c r="M6" s="445"/>
    </row>
    <row r="7" spans="1:13" ht="24.6" x14ac:dyDescent="0.3">
      <c r="A7" s="194">
        <v>2567</v>
      </c>
      <c r="B7" s="313">
        <f>'อัตราการเปลี่ยนแปลง (เอก 3 ปี)'!F11</f>
        <v>23</v>
      </c>
      <c r="C7" s="77">
        <v>0</v>
      </c>
      <c r="D7" s="77">
        <v>0</v>
      </c>
      <c r="E7" s="77">
        <v>0</v>
      </c>
      <c r="F7" s="214">
        <f>(SUM(D7:E7))/B7*100</f>
        <v>0</v>
      </c>
      <c r="G7" s="278">
        <f t="shared" ref="G7:G8" si="1">B7-C7-D7-E7-H7</f>
        <v>23</v>
      </c>
      <c r="H7" s="79">
        <v>0</v>
      </c>
      <c r="I7" s="214">
        <f t="shared" si="0"/>
        <v>100</v>
      </c>
      <c r="J7" s="444"/>
      <c r="K7" s="445"/>
      <c r="L7" s="445"/>
      <c r="M7" s="445"/>
    </row>
    <row r="8" spans="1:13" ht="25.2" thickBot="1" x14ac:dyDescent="0.35">
      <c r="A8" s="309">
        <v>2568</v>
      </c>
      <c r="B8" s="313">
        <f>'อัตราการเปลี่ยนแปลง (เอก 3 ปี)'!G13</f>
        <v>18</v>
      </c>
      <c r="C8" s="79">
        <v>0</v>
      </c>
      <c r="D8" s="79">
        <v>0</v>
      </c>
      <c r="E8" s="79">
        <v>0</v>
      </c>
      <c r="F8" s="210">
        <f t="shared" ref="F8" si="2">(SUM(C8:E8))/B8*100</f>
        <v>0</v>
      </c>
      <c r="G8" s="277">
        <f t="shared" si="1"/>
        <v>18</v>
      </c>
      <c r="H8" s="79">
        <v>0</v>
      </c>
      <c r="I8" s="214">
        <f t="shared" si="0"/>
        <v>100</v>
      </c>
    </row>
    <row r="9" spans="1:13" ht="24" customHeight="1" thickBot="1" x14ac:dyDescent="0.35">
      <c r="A9" s="125" t="s">
        <v>54</v>
      </c>
      <c r="B9" s="122">
        <f>SUM(B4:B8)</f>
        <v>89</v>
      </c>
      <c r="C9" s="122">
        <f>SUM(C4:C8)</f>
        <v>3</v>
      </c>
      <c r="D9" s="122">
        <f>SUM(D4:D8)</f>
        <v>11</v>
      </c>
      <c r="E9" s="122">
        <f>SUM(E4:E8)</f>
        <v>4</v>
      </c>
      <c r="F9" s="121"/>
      <c r="G9" s="122">
        <f>SUM(G4:G8)</f>
        <v>67</v>
      </c>
      <c r="H9" s="122">
        <f>SUM(H4:H8)</f>
        <v>4</v>
      </c>
      <c r="I9" s="126">
        <f>(B9-H9)/B9*100</f>
        <v>95.50561797752809</v>
      </c>
      <c r="J9" s="344" t="s">
        <v>246</v>
      </c>
      <c r="K9" s="345"/>
      <c r="L9" s="345"/>
      <c r="M9" s="345"/>
    </row>
    <row r="10" spans="1:13" ht="26.4" customHeight="1" x14ac:dyDescent="0.3">
      <c r="A10" s="307" t="s">
        <v>105</v>
      </c>
      <c r="B10" s="307"/>
      <c r="C10" s="307"/>
      <c r="D10" s="307"/>
      <c r="E10" s="307"/>
      <c r="F10" s="307"/>
      <c r="G10" s="308">
        <f>B8</f>
        <v>18</v>
      </c>
      <c r="H10" s="307" t="s">
        <v>89</v>
      </c>
      <c r="J10" s="344"/>
      <c r="K10" s="345"/>
      <c r="L10" s="345"/>
      <c r="M10" s="345"/>
    </row>
    <row r="11" spans="1:13" ht="17.399999999999999" customHeight="1" x14ac:dyDescent="0.3">
      <c r="A11" s="123" t="s">
        <v>205</v>
      </c>
      <c r="B11" s="123"/>
      <c r="C11" s="123"/>
      <c r="J11" s="344"/>
      <c r="K11" s="345"/>
      <c r="L11" s="345"/>
      <c r="M11" s="345"/>
    </row>
    <row r="12" spans="1:13" ht="18.600000000000001" customHeight="1" x14ac:dyDescent="0.3">
      <c r="A12" s="124" t="s">
        <v>206</v>
      </c>
      <c r="B12" s="124"/>
      <c r="C12" s="124"/>
    </row>
  </sheetData>
  <mergeCells count="9">
    <mergeCell ref="J9:M11"/>
    <mergeCell ref="A1:A3"/>
    <mergeCell ref="B1:B3"/>
    <mergeCell ref="C1:E1"/>
    <mergeCell ref="H1:H3"/>
    <mergeCell ref="J1:M7"/>
    <mergeCell ref="C2:C3"/>
    <mergeCell ref="D2:D3"/>
    <mergeCell ref="E2:E3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BCDFF"/>
  </sheetPr>
  <dimension ref="A1:AD17"/>
  <sheetViews>
    <sheetView zoomScale="90" zoomScaleNormal="90" workbookViewId="0">
      <selection activeCell="M14" sqref="M14"/>
    </sheetView>
  </sheetViews>
  <sheetFormatPr defaultColWidth="9.21875" defaultRowHeight="24.6" x14ac:dyDescent="0.7"/>
  <cols>
    <col min="1" max="1" width="9.21875" style="34"/>
    <col min="2" max="2" width="20.44140625" style="35" customWidth="1"/>
    <col min="3" max="3" width="22.44140625" style="35" customWidth="1"/>
    <col min="4" max="4" width="24.77734375" style="35" customWidth="1"/>
    <col min="5" max="6" width="9.21875" style="35"/>
    <col min="7" max="7" width="9.21875" style="35" customWidth="1"/>
    <col min="8" max="8" width="3.33203125" style="34" customWidth="1"/>
    <col min="9" max="10" width="9.21875" style="34"/>
    <col min="11" max="11" width="9.44140625" style="34" customWidth="1"/>
    <col min="12" max="12" width="9.21875" style="34" customWidth="1"/>
    <col min="13" max="16384" width="9.21875" style="34"/>
  </cols>
  <sheetData>
    <row r="1" spans="1:30" ht="31.8" x14ac:dyDescent="0.8">
      <c r="A1" s="204" t="s">
        <v>209</v>
      </c>
      <c r="B1" s="108" t="s">
        <v>192</v>
      </c>
    </row>
    <row r="2" spans="1:30" x14ac:dyDescent="0.7">
      <c r="B2" s="88" t="s">
        <v>56</v>
      </c>
      <c r="C2" s="86" t="s">
        <v>103</v>
      </c>
      <c r="D2" s="87" t="s">
        <v>117</v>
      </c>
      <c r="E2" s="201" t="s">
        <v>207</v>
      </c>
      <c r="H2" s="42"/>
      <c r="I2" s="39"/>
      <c r="J2" s="90" t="s">
        <v>118</v>
      </c>
      <c r="K2" s="91" t="s">
        <v>117</v>
      </c>
      <c r="N2" s="35"/>
      <c r="O2" s="35"/>
      <c r="P2" s="35"/>
    </row>
    <row r="3" spans="1:30" x14ac:dyDescent="0.7">
      <c r="B3" s="89">
        <v>2.1</v>
      </c>
      <c r="C3" s="48">
        <v>4.68</v>
      </c>
      <c r="D3" s="48">
        <v>4.68</v>
      </c>
      <c r="H3" s="35"/>
      <c r="I3" s="92" t="s">
        <v>119</v>
      </c>
      <c r="J3" s="127">
        <f>AVERAGE(C3:C4)</f>
        <v>4.79</v>
      </c>
      <c r="K3" s="149">
        <f>AVERAGE(D3:D4)</f>
        <v>4.79</v>
      </c>
      <c r="N3" s="35"/>
      <c r="O3" s="35"/>
      <c r="P3" s="35"/>
    </row>
    <row r="4" spans="1:30" x14ac:dyDescent="0.7">
      <c r="B4" s="89">
        <v>2.2000000000000002</v>
      </c>
      <c r="C4" s="48">
        <v>4.9000000000000004</v>
      </c>
      <c r="D4" s="48">
        <v>4.9000000000000004</v>
      </c>
      <c r="H4" s="35"/>
      <c r="I4" s="92" t="s">
        <v>120</v>
      </c>
      <c r="J4" s="127">
        <f>AVERAGE(C5:C7)</f>
        <v>4</v>
      </c>
      <c r="K4" s="149">
        <f>AVERAGE(D5:D7)</f>
        <v>3.3333333333333335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 x14ac:dyDescent="0.7">
      <c r="B5" s="89">
        <v>3.1</v>
      </c>
      <c r="C5" s="85">
        <v>4</v>
      </c>
      <c r="D5" s="48">
        <v>3</v>
      </c>
      <c r="H5" s="35"/>
      <c r="I5" s="92" t="s">
        <v>121</v>
      </c>
      <c r="J5" s="127">
        <f>AVERAGE(C8:C10)</f>
        <v>3.7777777777777781</v>
      </c>
      <c r="K5" s="149">
        <f>AVERAGE(D8:D10)</f>
        <v>3.1111111111111112</v>
      </c>
      <c r="N5" s="35"/>
      <c r="O5" s="35"/>
      <c r="P5" s="35"/>
    </row>
    <row r="6" spans="1:30" x14ac:dyDescent="0.7">
      <c r="B6" s="89">
        <v>3.2</v>
      </c>
      <c r="C6" s="48">
        <v>4</v>
      </c>
      <c r="D6" s="48">
        <v>4</v>
      </c>
      <c r="H6" s="35"/>
      <c r="I6" s="92" t="s">
        <v>122</v>
      </c>
      <c r="J6" s="127">
        <f>AVERAGE(C11:C14)</f>
        <v>3.5</v>
      </c>
      <c r="K6" s="149">
        <f>AVERAGE(D11:D14)</f>
        <v>4</v>
      </c>
      <c r="N6" s="35"/>
      <c r="O6" s="35"/>
      <c r="P6" s="35"/>
    </row>
    <row r="7" spans="1:30" x14ac:dyDescent="0.7">
      <c r="B7" s="89">
        <v>3.3</v>
      </c>
      <c r="C7" s="48">
        <v>4</v>
      </c>
      <c r="D7" s="48">
        <v>3</v>
      </c>
      <c r="H7" s="35"/>
      <c r="I7" s="92" t="s">
        <v>123</v>
      </c>
      <c r="J7" s="127">
        <f>C15</f>
        <v>4</v>
      </c>
      <c r="K7" s="149">
        <f>D15</f>
        <v>4</v>
      </c>
      <c r="N7" s="35"/>
      <c r="O7" s="35"/>
      <c r="P7" s="35"/>
    </row>
    <row r="8" spans="1:30" ht="49.2" x14ac:dyDescent="0.7">
      <c r="B8" s="89">
        <v>4.0999999999999996</v>
      </c>
      <c r="C8" s="48">
        <v>4</v>
      </c>
      <c r="D8" s="48">
        <v>3</v>
      </c>
      <c r="E8" s="154" t="s">
        <v>193</v>
      </c>
      <c r="F8" s="154" t="s">
        <v>194</v>
      </c>
      <c r="G8" s="154" t="s">
        <v>195</v>
      </c>
      <c r="H8" s="35"/>
      <c r="I8" s="35"/>
      <c r="J8" s="35"/>
      <c r="K8" s="35"/>
      <c r="L8" s="35"/>
    </row>
    <row r="9" spans="1:30" x14ac:dyDescent="0.7">
      <c r="B9" s="89">
        <v>4.2</v>
      </c>
      <c r="C9" s="127">
        <f>SUM(E10:G10)/3</f>
        <v>3.3333333333333335</v>
      </c>
      <c r="D9" s="128">
        <f>SUM(E9:G9)/3</f>
        <v>3.3333333333333335</v>
      </c>
      <c r="E9" s="152">
        <v>5</v>
      </c>
      <c r="F9" s="153">
        <v>0</v>
      </c>
      <c r="G9" s="153">
        <v>5</v>
      </c>
      <c r="H9" s="35"/>
    </row>
    <row r="10" spans="1:30" x14ac:dyDescent="0.7">
      <c r="B10" s="89">
        <v>4.3</v>
      </c>
      <c r="C10" s="48">
        <v>4</v>
      </c>
      <c r="D10" s="48">
        <v>3</v>
      </c>
      <c r="E10" s="90">
        <v>5</v>
      </c>
      <c r="F10" s="90">
        <v>0</v>
      </c>
      <c r="G10" s="90">
        <v>5</v>
      </c>
      <c r="H10" s="35"/>
      <c r="N10" s="35"/>
      <c r="O10" s="35"/>
      <c r="P10" s="35"/>
    </row>
    <row r="11" spans="1:30" x14ac:dyDescent="0.7">
      <c r="B11" s="89">
        <v>5.0999999999999996</v>
      </c>
      <c r="C11" s="48">
        <v>3</v>
      </c>
      <c r="D11" s="48">
        <v>3</v>
      </c>
      <c r="H11" s="35"/>
      <c r="N11" s="35"/>
      <c r="O11" s="35"/>
      <c r="P11" s="35"/>
    </row>
    <row r="12" spans="1:30" x14ac:dyDescent="0.7">
      <c r="B12" s="89">
        <v>5.2</v>
      </c>
      <c r="C12" s="48">
        <v>3</v>
      </c>
      <c r="D12" s="48">
        <v>4</v>
      </c>
      <c r="H12" s="35"/>
      <c r="N12" s="35"/>
      <c r="O12" s="35"/>
      <c r="P12" s="35"/>
    </row>
    <row r="13" spans="1:30" x14ac:dyDescent="0.7">
      <c r="B13" s="89">
        <v>5.3</v>
      </c>
      <c r="C13" s="48">
        <v>3</v>
      </c>
      <c r="D13" s="48">
        <v>4</v>
      </c>
      <c r="H13" s="35"/>
      <c r="N13" s="35"/>
      <c r="O13" s="35" t="s">
        <v>71</v>
      </c>
      <c r="P13" s="35"/>
    </row>
    <row r="14" spans="1:30" x14ac:dyDescent="0.7">
      <c r="B14" s="89">
        <v>5.4</v>
      </c>
      <c r="C14" s="48">
        <v>5</v>
      </c>
      <c r="D14" s="48">
        <v>5</v>
      </c>
      <c r="H14" s="35"/>
      <c r="N14" s="35"/>
      <c r="O14" s="35"/>
      <c r="P14" s="35" t="s">
        <v>69</v>
      </c>
    </row>
    <row r="15" spans="1:30" x14ac:dyDescent="0.7">
      <c r="B15" s="89">
        <v>6.1</v>
      </c>
      <c r="C15" s="48">
        <v>4</v>
      </c>
      <c r="D15" s="48">
        <v>4</v>
      </c>
      <c r="F15" s="42"/>
      <c r="G15" s="42"/>
      <c r="H15" s="35"/>
      <c r="N15" s="35"/>
      <c r="O15" s="35"/>
      <c r="P15" s="35"/>
    </row>
    <row r="16" spans="1:30" x14ac:dyDescent="0.7">
      <c r="B16" s="88" t="s">
        <v>72</v>
      </c>
      <c r="C16" s="150">
        <f>AVERAGE(C3:C15)</f>
        <v>3.9164102564102561</v>
      </c>
      <c r="D16" s="151">
        <f>AVERAGE(D3:D15)</f>
        <v>3.7625641025641019</v>
      </c>
      <c r="F16" s="129"/>
      <c r="G16" s="130"/>
      <c r="H16" s="42"/>
    </row>
    <row r="17" spans="3:5" x14ac:dyDescent="0.7">
      <c r="C17" s="217"/>
      <c r="E17" s="35" t="s">
        <v>70</v>
      </c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BCDFF"/>
  </sheetPr>
  <dimension ref="B1:I28"/>
  <sheetViews>
    <sheetView tabSelected="1" zoomScale="80" zoomScaleNormal="80" workbookViewId="0">
      <selection activeCell="G18" sqref="G18"/>
    </sheetView>
  </sheetViews>
  <sheetFormatPr defaultColWidth="9.21875" defaultRowHeight="24.6" x14ac:dyDescent="0.7"/>
  <cols>
    <col min="1" max="1" width="2.77734375" style="36" customWidth="1"/>
    <col min="2" max="2" width="14.6640625" style="95" bestFit="1" customWidth="1"/>
    <col min="3" max="3" width="8.77734375" style="95" customWidth="1"/>
    <col min="4" max="6" width="18.77734375" style="40" customWidth="1"/>
    <col min="7" max="7" width="18.77734375" style="95" customWidth="1"/>
    <col min="8" max="8" width="21.21875" style="36" customWidth="1"/>
    <col min="9" max="16384" width="9.21875" style="36"/>
  </cols>
  <sheetData>
    <row r="1" spans="2:9" ht="40.799999999999997" x14ac:dyDescent="1.05">
      <c r="B1" s="453" t="s">
        <v>209</v>
      </c>
      <c r="C1" s="453"/>
      <c r="D1" s="453"/>
      <c r="E1" s="453"/>
      <c r="F1" s="453"/>
      <c r="G1" s="453"/>
      <c r="H1" s="453"/>
      <c r="I1" s="234"/>
    </row>
    <row r="2" spans="2:9" x14ac:dyDescent="0.7">
      <c r="B2" s="454" t="s">
        <v>124</v>
      </c>
      <c r="C2" s="454"/>
      <c r="D2" s="454"/>
      <c r="E2" s="454"/>
      <c r="F2" s="454"/>
      <c r="G2" s="454"/>
      <c r="H2" s="454"/>
    </row>
    <row r="3" spans="2:9" x14ac:dyDescent="0.7">
      <c r="B3" s="455"/>
      <c r="C3" s="455"/>
      <c r="D3" s="455"/>
      <c r="E3" s="455"/>
      <c r="F3" s="455"/>
      <c r="G3" s="455"/>
      <c r="H3" s="455"/>
      <c r="I3" s="201" t="s">
        <v>208</v>
      </c>
    </row>
    <row r="4" spans="2:9" ht="32.25" customHeight="1" x14ac:dyDescent="0.7">
      <c r="B4" s="456" t="s">
        <v>62</v>
      </c>
      <c r="C4" s="216" t="s">
        <v>61</v>
      </c>
      <c r="D4" s="458" t="s">
        <v>60</v>
      </c>
      <c r="E4" s="458" t="s">
        <v>59</v>
      </c>
      <c r="F4" s="458" t="s">
        <v>58</v>
      </c>
      <c r="G4" s="460" t="s">
        <v>73</v>
      </c>
      <c r="H4" s="460" t="s">
        <v>57</v>
      </c>
    </row>
    <row r="5" spans="2:9" ht="32.25" customHeight="1" x14ac:dyDescent="0.7">
      <c r="B5" s="457"/>
      <c r="C5" s="37" t="s">
        <v>56</v>
      </c>
      <c r="D5" s="459"/>
      <c r="E5" s="459"/>
      <c r="F5" s="459"/>
      <c r="G5" s="461"/>
      <c r="H5" s="461"/>
    </row>
    <row r="6" spans="2:9" ht="24" customHeight="1" x14ac:dyDescent="0.7">
      <c r="B6" s="38">
        <v>1</v>
      </c>
      <c r="C6" s="449" t="s">
        <v>63</v>
      </c>
      <c r="D6" s="449"/>
      <c r="E6" s="449"/>
      <c r="F6" s="449"/>
      <c r="G6" s="450"/>
      <c r="H6" s="51" t="s">
        <v>64</v>
      </c>
    </row>
    <row r="7" spans="2:9" ht="24" customHeight="1" x14ac:dyDescent="0.7">
      <c r="B7" s="38">
        <v>2</v>
      </c>
      <c r="C7" s="38">
        <v>2</v>
      </c>
      <c r="D7" s="50" t="s">
        <v>55</v>
      </c>
      <c r="E7" s="50" t="s">
        <v>55</v>
      </c>
      <c r="F7" s="157">
        <f>AVERAGE('สรุปคะแนนราย ตบช.(ตรี-โท)'!D3:D4)</f>
        <v>4.79</v>
      </c>
      <c r="G7" s="159">
        <f>'สรุปคะแนนราย ตบช.(ตรี-โท)'!K3</f>
        <v>4.79</v>
      </c>
      <c r="H7" s="160" t="str">
        <f>IF(G7&gt;=4.01,E19,IF(G7&gt;=3.01,E18,IF(G7&gt;=2.01,E17,IF(G7&gt;=0.01,E16,IF(G7&gt;=0,E15)))))</f>
        <v>ระดับคุณภาพดีมาก</v>
      </c>
    </row>
    <row r="8" spans="2:9" ht="24" customHeight="1" x14ac:dyDescent="0.7">
      <c r="B8" s="38">
        <v>3</v>
      </c>
      <c r="C8" s="38">
        <v>3</v>
      </c>
      <c r="D8" s="157">
        <f>AVERAGE('สรุปคะแนนราย ตบช.(ตรี-โท)'!D5:D7)</f>
        <v>3.3333333333333335</v>
      </c>
      <c r="E8" s="50" t="s">
        <v>55</v>
      </c>
      <c r="F8" s="50" t="s">
        <v>55</v>
      </c>
      <c r="G8" s="159">
        <f>'สรุปคะแนนราย ตบช.(ตรี-โท)'!K4</f>
        <v>3.3333333333333335</v>
      </c>
      <c r="H8" s="160" t="str">
        <f>IF(G8&gt;=4.01,E19,IF(G8&gt;=3.01,E18,IF(G8&gt;=2.01,E17,IF(G8&gt;=0.01,E16,IF(G8&gt;=0,E15)))))</f>
        <v>ระดับคุณภาพดี</v>
      </c>
    </row>
    <row r="9" spans="2:9" ht="24" customHeight="1" x14ac:dyDescent="0.7">
      <c r="B9" s="38">
        <v>4</v>
      </c>
      <c r="C9" s="38">
        <v>3</v>
      </c>
      <c r="D9" s="157">
        <f>AVERAGE('สรุปคะแนนราย ตบช.(ตรี-โท)'!D8:D10)</f>
        <v>3.1111111111111112</v>
      </c>
      <c r="E9" s="50" t="s">
        <v>55</v>
      </c>
      <c r="F9" s="50" t="s">
        <v>55</v>
      </c>
      <c r="G9" s="159">
        <f>'สรุปคะแนนราย ตบช.(ตรี-โท)'!K5</f>
        <v>3.1111111111111112</v>
      </c>
      <c r="H9" s="160" t="str">
        <f>IF(G9&gt;=4.01,E19,IF(G9&gt;=3.01,E18,IF(G9&gt;=2.01,E17,IF(G9&gt;=0.01,E16,IF(G9&gt;=0,E15)))))</f>
        <v>ระดับคุณภาพดี</v>
      </c>
    </row>
    <row r="10" spans="2:9" ht="24" customHeight="1" x14ac:dyDescent="0.7">
      <c r="B10" s="38">
        <v>5</v>
      </c>
      <c r="C10" s="38">
        <v>4</v>
      </c>
      <c r="D10" s="157">
        <f>'สรุปคะแนนราย ตบช.(ตรี-โท)'!D11</f>
        <v>3</v>
      </c>
      <c r="E10" s="157">
        <f>AVERAGE('สรุปคะแนนราย ตบช.(ตรี-โท)'!D12:D14)</f>
        <v>4.333333333333333</v>
      </c>
      <c r="F10" s="50" t="s">
        <v>55</v>
      </c>
      <c r="G10" s="159">
        <f>'สรุปคะแนนราย ตบช.(ตรี-โท)'!K6</f>
        <v>4</v>
      </c>
      <c r="H10" s="160" t="str">
        <f>IF(G10&gt;=4.01,E19,IF(G10&gt;=3.01,E18,IF(G10&gt;=2.01,E17,IF(G10&gt;=0.01,E16,IF(G10&gt;=0,E15)))))</f>
        <v>ระดับคุณภาพดี</v>
      </c>
      <c r="I10" s="202"/>
    </row>
    <row r="11" spans="2:9" ht="24" customHeight="1" x14ac:dyDescent="0.7">
      <c r="B11" s="38">
        <v>6</v>
      </c>
      <c r="C11" s="38">
        <v>1</v>
      </c>
      <c r="D11" s="50" t="s">
        <v>55</v>
      </c>
      <c r="E11" s="157">
        <f>'สรุปคะแนนราย ตบช.(ตรี-โท)'!D15</f>
        <v>4</v>
      </c>
      <c r="F11" s="50" t="s">
        <v>55</v>
      </c>
      <c r="G11" s="159">
        <f>'สรุปคะแนนราย ตบช.(ตรี-โท)'!K7</f>
        <v>4</v>
      </c>
      <c r="H11" s="160" t="str">
        <f>IF(G11&gt;=4.01,E19,IF(G11&gt;=3.01,E18,IF(G11&gt;=2.01,E17,IF(G11&gt;=0.01,E16,IF(G11&gt;=0,E15)))))</f>
        <v>ระดับคุณภาพดี</v>
      </c>
    </row>
    <row r="12" spans="2:9" ht="24" customHeight="1" x14ac:dyDescent="0.7">
      <c r="B12" s="462" t="s">
        <v>57</v>
      </c>
      <c r="C12" s="463"/>
      <c r="D12" s="159">
        <f>AVERAGE('สรุปคะแนนราย ตบช.(ตรี-โท)'!D5:D11)</f>
        <v>3.1904761904761902</v>
      </c>
      <c r="E12" s="159">
        <f>AVERAGE('สรุปคะแนนราย ตบช.(ตรี-โท)'!D12:D15)</f>
        <v>4.25</v>
      </c>
      <c r="F12" s="159">
        <f>AVERAGE('สรุปคะแนนราย ตบช.(ตรี-โท)'!D3:D4)</f>
        <v>4.79</v>
      </c>
      <c r="G12" s="219">
        <f>'สรุปคะแนนราย ตบช.(ตรี-โท)'!D16</f>
        <v>3.7625641025641019</v>
      </c>
      <c r="H12" s="221" t="str">
        <f>IF(G12&gt;=4.01,E19,IF(G12&gt;=3.01,E18,IF(G12&gt;=2.01,E17,IF(G12&gt;=0.01,E16,IF(G12&gt;=0,E15)))))</f>
        <v>ระดับคุณภาพดี</v>
      </c>
    </row>
    <row r="13" spans="2:9" s="41" customFormat="1" ht="23.4" x14ac:dyDescent="0.6">
      <c r="B13" s="451" t="s">
        <v>212</v>
      </c>
      <c r="C13" s="452"/>
      <c r="D13" s="224" t="str">
        <f>IF(D12&gt;=4.01,E19,IF(D12&gt;=3.01,E18,IF(D12&gt;=2.01,E17,IF(D12&gt;=0.01,E16,IF(D12&gt;=0,E15)))))</f>
        <v>ระดับคุณภาพดี</v>
      </c>
      <c r="E13" s="224" t="str">
        <f>IF(E12&gt;=4.01,E19,IF(E12&gt;=3.01,E18,IF(E12&gt;=2.01,E17,IF(E12&gt;=0.01,E16,IF(E12&gt;=0,E15)))))</f>
        <v>ระดับคุณภาพดีมาก</v>
      </c>
      <c r="F13" s="224" t="str">
        <f>IF(F12&gt;=4.01,E19,IF(F12&gt;=3.01,E18,IF(F12&gt;=2.01,E17,IF(F12&gt;=0.01,E16,IF(F12&gt;=0,E15)))))</f>
        <v>ระดับคุณภาพดีมาก</v>
      </c>
      <c r="G13" s="218"/>
      <c r="H13" s="220"/>
    </row>
    <row r="15" spans="2:9" x14ac:dyDescent="0.7">
      <c r="B15" s="39" t="s">
        <v>53</v>
      </c>
      <c r="D15" s="49">
        <v>0</v>
      </c>
      <c r="E15" s="206" t="s">
        <v>82</v>
      </c>
    </row>
    <row r="16" spans="2:9" x14ac:dyDescent="0.7">
      <c r="D16" s="49" t="s">
        <v>74</v>
      </c>
      <c r="E16" s="203" t="s">
        <v>78</v>
      </c>
      <c r="H16" s="36" t="s">
        <v>67</v>
      </c>
    </row>
    <row r="17" spans="2:8" x14ac:dyDescent="0.7">
      <c r="D17" s="49" t="s">
        <v>75</v>
      </c>
      <c r="E17" s="203" t="s">
        <v>79</v>
      </c>
    </row>
    <row r="18" spans="2:8" x14ac:dyDescent="0.7">
      <c r="D18" s="49" t="s">
        <v>76</v>
      </c>
      <c r="E18" s="203" t="s">
        <v>80</v>
      </c>
    </row>
    <row r="19" spans="2:8" x14ac:dyDescent="0.7">
      <c r="D19" s="49" t="s">
        <v>77</v>
      </c>
      <c r="E19" s="203" t="s">
        <v>81</v>
      </c>
    </row>
    <row r="21" spans="2:8" ht="73.8" x14ac:dyDescent="0.7">
      <c r="B21" s="226"/>
      <c r="C21" s="227"/>
      <c r="D21" s="228" t="s">
        <v>215</v>
      </c>
      <c r="E21" s="233" t="s">
        <v>213</v>
      </c>
      <c r="F21" s="233"/>
      <c r="G21" s="233"/>
      <c r="H21" s="229"/>
    </row>
    <row r="22" spans="2:8" ht="49.2" x14ac:dyDescent="0.7">
      <c r="B22" s="225"/>
      <c r="D22" s="230" t="s">
        <v>216</v>
      </c>
      <c r="E22" s="231" t="s">
        <v>217</v>
      </c>
      <c r="F22" s="231">
        <f>G7</f>
        <v>4.79</v>
      </c>
      <c r="G22" s="232" t="s">
        <v>212</v>
      </c>
      <c r="H22" s="232" t="str">
        <f>H7</f>
        <v>ระดับคุณภาพดีมาก</v>
      </c>
    </row>
    <row r="23" spans="2:8" ht="49.2" x14ac:dyDescent="0.7">
      <c r="D23" s="228" t="s">
        <v>218</v>
      </c>
      <c r="E23" s="231" t="s">
        <v>217</v>
      </c>
      <c r="F23" s="231">
        <f>G8</f>
        <v>3.3333333333333335</v>
      </c>
      <c r="G23" s="232" t="s">
        <v>212</v>
      </c>
      <c r="H23" s="232" t="str">
        <f>H8</f>
        <v>ระดับคุณภาพดี</v>
      </c>
    </row>
    <row r="24" spans="2:8" ht="49.2" x14ac:dyDescent="0.7">
      <c r="D24" s="228" t="s">
        <v>219</v>
      </c>
      <c r="E24" s="231" t="s">
        <v>217</v>
      </c>
      <c r="F24" s="231">
        <f>G9</f>
        <v>3.1111111111111112</v>
      </c>
      <c r="G24" s="232" t="s">
        <v>212</v>
      </c>
      <c r="H24" s="232" t="str">
        <f>H9</f>
        <v>ระดับคุณภาพดี</v>
      </c>
    </row>
    <row r="25" spans="2:8" ht="98.4" x14ac:dyDescent="0.7">
      <c r="D25" s="228" t="s">
        <v>214</v>
      </c>
      <c r="E25" s="231" t="s">
        <v>217</v>
      </c>
      <c r="F25" s="231">
        <f>G10</f>
        <v>4</v>
      </c>
      <c r="G25" s="232" t="s">
        <v>212</v>
      </c>
      <c r="H25" s="232" t="str">
        <f>H10</f>
        <v>ระดับคุณภาพดี</v>
      </c>
    </row>
    <row r="26" spans="2:8" ht="49.2" x14ac:dyDescent="0.7">
      <c r="B26" s="225"/>
      <c r="D26" s="230" t="s">
        <v>220</v>
      </c>
      <c r="E26" s="231" t="s">
        <v>217</v>
      </c>
      <c r="F26" s="231">
        <f>G11</f>
        <v>4</v>
      </c>
      <c r="G26" s="232" t="s">
        <v>212</v>
      </c>
      <c r="H26" s="232" t="str">
        <f>H11</f>
        <v>ระดับคุณภาพดี</v>
      </c>
    </row>
    <row r="27" spans="2:8" x14ac:dyDescent="0.7">
      <c r="B27" s="225"/>
      <c r="G27" s="36"/>
    </row>
    <row r="28" spans="2:8" x14ac:dyDescent="0.7">
      <c r="B28" s="225"/>
    </row>
  </sheetData>
  <mergeCells count="11">
    <mergeCell ref="C6:G6"/>
    <mergeCell ref="B13:C13"/>
    <mergeCell ref="B1:H1"/>
    <mergeCell ref="B2:H3"/>
    <mergeCell ref="B4:B5"/>
    <mergeCell ref="D4:D5"/>
    <mergeCell ref="E4:E5"/>
    <mergeCell ref="F4:F5"/>
    <mergeCell ref="G4:G5"/>
    <mergeCell ref="H4:H5"/>
    <mergeCell ref="B12:C12"/>
  </mergeCells>
  <pageMargins left="0.7" right="0.7" top="0.75" bottom="0.75" header="0.3" footer="0.3"/>
  <pageSetup orientation="portrait" horizontalDpi="200" verticalDpi="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</sheetPr>
  <dimension ref="A1:Q17"/>
  <sheetViews>
    <sheetView zoomScale="90" zoomScaleNormal="90" workbookViewId="0">
      <selection activeCell="C16" sqref="C16"/>
    </sheetView>
  </sheetViews>
  <sheetFormatPr defaultColWidth="9.21875" defaultRowHeight="24.6" x14ac:dyDescent="0.7"/>
  <cols>
    <col min="1" max="1" width="9.21875" style="34"/>
    <col min="2" max="2" width="20.44140625" style="35" customWidth="1"/>
    <col min="3" max="3" width="22.44140625" style="35" customWidth="1"/>
    <col min="4" max="4" width="24.77734375" style="35" customWidth="1"/>
    <col min="5" max="6" width="9.21875" style="35"/>
    <col min="7" max="7" width="9.21875" style="35" customWidth="1"/>
    <col min="8" max="8" width="9" style="34" customWidth="1"/>
    <col min="9" max="9" width="4.77734375" style="34" customWidth="1"/>
    <col min="10" max="11" width="9.21875" style="34"/>
    <col min="12" max="13" width="9.21875" style="34" customWidth="1"/>
    <col min="14" max="16384" width="9.21875" style="34"/>
  </cols>
  <sheetData>
    <row r="1" spans="1:17" ht="31.8" x14ac:dyDescent="0.8">
      <c r="A1" s="204" t="s">
        <v>210</v>
      </c>
      <c r="B1" s="108" t="s">
        <v>192</v>
      </c>
    </row>
    <row r="2" spans="1:17" x14ac:dyDescent="0.7">
      <c r="B2" s="88" t="s">
        <v>56</v>
      </c>
      <c r="C2" s="86" t="s">
        <v>103</v>
      </c>
      <c r="D2" s="87" t="s">
        <v>117</v>
      </c>
      <c r="E2" s="201" t="s">
        <v>207</v>
      </c>
      <c r="I2" s="42"/>
      <c r="J2" s="39"/>
      <c r="K2" s="90" t="s">
        <v>118</v>
      </c>
      <c r="L2" s="91" t="s">
        <v>117</v>
      </c>
      <c r="O2" s="35"/>
      <c r="P2" s="35"/>
      <c r="Q2" s="35"/>
    </row>
    <row r="3" spans="1:17" x14ac:dyDescent="0.7">
      <c r="B3" s="89">
        <v>2.1</v>
      </c>
      <c r="C3" s="48">
        <v>4.68</v>
      </c>
      <c r="D3" s="48">
        <v>4.68</v>
      </c>
      <c r="I3" s="35"/>
      <c r="J3" s="92" t="s">
        <v>119</v>
      </c>
      <c r="K3" s="127">
        <f>AVERAGE(C3:C4)</f>
        <v>4.79</v>
      </c>
      <c r="L3" s="149">
        <f>AVERAGE(D3:D4)</f>
        <v>4.79</v>
      </c>
      <c r="O3" s="35"/>
      <c r="P3" s="35"/>
      <c r="Q3" s="35"/>
    </row>
    <row r="4" spans="1:17" x14ac:dyDescent="0.7">
      <c r="B4" s="89">
        <v>2.2000000000000002</v>
      </c>
      <c r="C4" s="48">
        <v>4.9000000000000004</v>
      </c>
      <c r="D4" s="48">
        <v>4.9000000000000004</v>
      </c>
      <c r="I4" s="35"/>
      <c r="J4" s="92" t="s">
        <v>120</v>
      </c>
      <c r="K4" s="127">
        <f>AVERAGE(C5:C7)</f>
        <v>4</v>
      </c>
      <c r="L4" s="149">
        <f>AVERAGE(D5:D7)</f>
        <v>4</v>
      </c>
      <c r="O4" s="35"/>
      <c r="P4" s="35" t="s">
        <v>68</v>
      </c>
      <c r="Q4" s="35"/>
    </row>
    <row r="5" spans="1:17" x14ac:dyDescent="0.7">
      <c r="B5" s="89">
        <v>3.1</v>
      </c>
      <c r="C5" s="85">
        <v>4</v>
      </c>
      <c r="D5" s="48">
        <v>4</v>
      </c>
      <c r="I5" s="35"/>
      <c r="J5" s="92" t="s">
        <v>121</v>
      </c>
      <c r="K5" s="127">
        <f>AVERAGE(C8:C10)</f>
        <v>4.333333333333333</v>
      </c>
      <c r="L5" s="149">
        <f>AVERAGE(D8:D10)</f>
        <v>4.333333333333333</v>
      </c>
      <c r="O5" s="35"/>
      <c r="P5" s="35"/>
      <c r="Q5" s="35"/>
    </row>
    <row r="6" spans="1:17" x14ac:dyDescent="0.7">
      <c r="B6" s="89">
        <v>3.2</v>
      </c>
      <c r="C6" s="48">
        <v>4</v>
      </c>
      <c r="D6" s="48">
        <v>4</v>
      </c>
      <c r="I6" s="35"/>
      <c r="J6" s="92" t="s">
        <v>122</v>
      </c>
      <c r="K6" s="127">
        <f>AVERAGE(C11:C14)</f>
        <v>4.5</v>
      </c>
      <c r="L6" s="149">
        <f>AVERAGE(D11:D14)</f>
        <v>4.25</v>
      </c>
      <c r="O6" s="35"/>
      <c r="P6" s="35"/>
      <c r="Q6" s="35"/>
    </row>
    <row r="7" spans="1:17" x14ac:dyDescent="0.7">
      <c r="B7" s="89">
        <v>3.3</v>
      </c>
      <c r="C7" s="48">
        <v>4</v>
      </c>
      <c r="D7" s="48">
        <v>4</v>
      </c>
      <c r="I7" s="35"/>
      <c r="J7" s="92" t="s">
        <v>123</v>
      </c>
      <c r="K7" s="127">
        <f>C15</f>
        <v>5</v>
      </c>
      <c r="L7" s="149">
        <f>D15</f>
        <v>4</v>
      </c>
      <c r="O7" s="35"/>
      <c r="P7" s="35"/>
      <c r="Q7" s="35"/>
    </row>
    <row r="8" spans="1:17" ht="73.8" x14ac:dyDescent="0.7">
      <c r="B8" s="89">
        <v>4.0999999999999996</v>
      </c>
      <c r="C8" s="48">
        <v>4</v>
      </c>
      <c r="D8" s="48">
        <v>4</v>
      </c>
      <c r="E8" s="154" t="s">
        <v>193</v>
      </c>
      <c r="F8" s="154" t="s">
        <v>194</v>
      </c>
      <c r="G8" s="154" t="s">
        <v>195</v>
      </c>
      <c r="H8" s="154" t="s">
        <v>196</v>
      </c>
      <c r="I8" s="35"/>
      <c r="J8" s="35"/>
      <c r="K8" s="35"/>
      <c r="L8" s="35"/>
      <c r="M8" s="35"/>
    </row>
    <row r="9" spans="1:17" x14ac:dyDescent="0.7">
      <c r="B9" s="89">
        <v>4.2</v>
      </c>
      <c r="C9" s="127">
        <f>SUM(E10:H10)/4</f>
        <v>5</v>
      </c>
      <c r="D9" s="128">
        <f>SUM(E9:H9)/4</f>
        <v>5</v>
      </c>
      <c r="E9" s="152">
        <v>5</v>
      </c>
      <c r="F9" s="153">
        <v>5</v>
      </c>
      <c r="G9" s="153">
        <v>5</v>
      </c>
      <c r="H9" s="153">
        <v>5</v>
      </c>
      <c r="I9" s="35"/>
    </row>
    <row r="10" spans="1:17" x14ac:dyDescent="0.7">
      <c r="B10" s="89">
        <v>4.3</v>
      </c>
      <c r="C10" s="48">
        <v>4</v>
      </c>
      <c r="D10" s="48">
        <v>4</v>
      </c>
      <c r="E10" s="90">
        <v>5</v>
      </c>
      <c r="F10" s="90">
        <v>5</v>
      </c>
      <c r="G10" s="90">
        <v>5</v>
      </c>
      <c r="H10" s="90">
        <v>5</v>
      </c>
      <c r="I10" s="35"/>
      <c r="O10" s="35"/>
      <c r="P10" s="35"/>
      <c r="Q10" s="35"/>
    </row>
    <row r="11" spans="1:17" x14ac:dyDescent="0.7">
      <c r="B11" s="89">
        <v>5.0999999999999996</v>
      </c>
      <c r="C11" s="48">
        <v>5</v>
      </c>
      <c r="D11" s="48">
        <v>4</v>
      </c>
      <c r="I11" s="35"/>
      <c r="O11" s="35"/>
      <c r="P11" s="35"/>
      <c r="Q11" s="35"/>
    </row>
    <row r="12" spans="1:17" x14ac:dyDescent="0.7">
      <c r="B12" s="89">
        <v>5.2</v>
      </c>
      <c r="C12" s="48">
        <v>4</v>
      </c>
      <c r="D12" s="48">
        <v>4</v>
      </c>
      <c r="I12" s="35"/>
      <c r="O12" s="35"/>
      <c r="P12" s="35"/>
      <c r="Q12" s="35"/>
    </row>
    <row r="13" spans="1:17" x14ac:dyDescent="0.7">
      <c r="B13" s="89">
        <v>5.3</v>
      </c>
      <c r="C13" s="48">
        <v>4</v>
      </c>
      <c r="D13" s="48">
        <v>4</v>
      </c>
      <c r="I13" s="35"/>
      <c r="O13" s="35"/>
      <c r="P13" s="35" t="s">
        <v>71</v>
      </c>
      <c r="Q13" s="35"/>
    </row>
    <row r="14" spans="1:17" x14ac:dyDescent="0.7">
      <c r="B14" s="89">
        <v>5.4</v>
      </c>
      <c r="C14" s="48">
        <v>5</v>
      </c>
      <c r="D14" s="48">
        <v>5</v>
      </c>
      <c r="E14" s="196"/>
      <c r="F14" s="196"/>
      <c r="G14" s="196"/>
      <c r="H14" s="197"/>
      <c r="I14" s="196"/>
      <c r="J14" s="197"/>
      <c r="O14" s="35"/>
      <c r="P14" s="35"/>
      <c r="Q14" s="35" t="s">
        <v>69</v>
      </c>
    </row>
    <row r="15" spans="1:17" x14ac:dyDescent="0.7">
      <c r="B15" s="89">
        <v>6.1</v>
      </c>
      <c r="C15" s="48">
        <v>5</v>
      </c>
      <c r="D15" s="48">
        <v>4</v>
      </c>
      <c r="E15" s="196"/>
      <c r="F15" s="200"/>
      <c r="G15" s="198"/>
      <c r="H15" s="197"/>
      <c r="I15" s="196"/>
      <c r="J15" s="197"/>
      <c r="O15" s="35"/>
      <c r="P15" s="35"/>
      <c r="Q15" s="35"/>
    </row>
    <row r="16" spans="1:17" x14ac:dyDescent="0.7">
      <c r="B16" s="88" t="s">
        <v>72</v>
      </c>
      <c r="C16" s="150">
        <f>AVERAGE(C3:C15)</f>
        <v>4.4292307692307693</v>
      </c>
      <c r="D16" s="151">
        <f>AVERAGE(D3:D15)</f>
        <v>4.2753846153846151</v>
      </c>
      <c r="E16" s="196"/>
      <c r="F16" s="199"/>
      <c r="G16" s="200"/>
      <c r="H16" s="197"/>
      <c r="I16" s="198"/>
      <c r="J16" s="197"/>
    </row>
    <row r="17" spans="5:10" x14ac:dyDescent="0.7">
      <c r="E17" s="196" t="s">
        <v>70</v>
      </c>
      <c r="F17" s="196"/>
      <c r="G17" s="196"/>
      <c r="H17" s="197"/>
      <c r="I17" s="197"/>
      <c r="J17" s="197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00"/>
  </sheetPr>
  <dimension ref="B1:I26"/>
  <sheetViews>
    <sheetView zoomScale="80" zoomScaleNormal="80" workbookViewId="0">
      <selection activeCell="H16" sqref="H16"/>
    </sheetView>
  </sheetViews>
  <sheetFormatPr defaultColWidth="9.21875" defaultRowHeight="24.6" x14ac:dyDescent="0.7"/>
  <cols>
    <col min="1" max="1" width="2.77734375" style="36" customWidth="1"/>
    <col min="2" max="2" width="12.21875" style="95" customWidth="1"/>
    <col min="3" max="3" width="8.77734375" style="95" customWidth="1"/>
    <col min="4" max="4" width="18.77734375" style="40" customWidth="1"/>
    <col min="5" max="5" width="19.109375" style="40" customWidth="1"/>
    <col min="6" max="6" width="18.77734375" style="40" customWidth="1"/>
    <col min="7" max="7" width="18.77734375" style="95" customWidth="1"/>
    <col min="8" max="8" width="21.21875" style="36" customWidth="1"/>
    <col min="9" max="16384" width="9.21875" style="36"/>
  </cols>
  <sheetData>
    <row r="1" spans="2:9" ht="40.799999999999997" x14ac:dyDescent="1.05">
      <c r="B1" s="453" t="s">
        <v>210</v>
      </c>
      <c r="C1" s="453"/>
      <c r="D1" s="453"/>
      <c r="E1" s="453"/>
      <c r="F1" s="453"/>
      <c r="G1" s="453"/>
      <c r="H1" s="453"/>
      <c r="I1" s="234"/>
    </row>
    <row r="2" spans="2:9" x14ac:dyDescent="0.7">
      <c r="B2" s="454" t="s">
        <v>124</v>
      </c>
      <c r="C2" s="454"/>
      <c r="D2" s="454"/>
      <c r="E2" s="454"/>
      <c r="F2" s="454"/>
      <c r="G2" s="454"/>
      <c r="H2" s="454"/>
    </row>
    <row r="3" spans="2:9" x14ac:dyDescent="0.7">
      <c r="B3" s="455"/>
      <c r="C3" s="455"/>
      <c r="D3" s="455"/>
      <c r="E3" s="455"/>
      <c r="F3" s="455"/>
      <c r="G3" s="455"/>
      <c r="H3" s="455"/>
      <c r="I3" s="201" t="s">
        <v>208</v>
      </c>
    </row>
    <row r="4" spans="2:9" ht="32.25" customHeight="1" x14ac:dyDescent="0.7">
      <c r="B4" s="456" t="s">
        <v>62</v>
      </c>
      <c r="C4" s="216" t="s">
        <v>61</v>
      </c>
      <c r="D4" s="458" t="s">
        <v>60</v>
      </c>
      <c r="E4" s="458" t="s">
        <v>59</v>
      </c>
      <c r="F4" s="458" t="s">
        <v>58</v>
      </c>
      <c r="G4" s="460" t="s">
        <v>73</v>
      </c>
      <c r="H4" s="460" t="s">
        <v>57</v>
      </c>
    </row>
    <row r="5" spans="2:9" ht="32.25" customHeight="1" x14ac:dyDescent="0.7">
      <c r="B5" s="457"/>
      <c r="C5" s="37" t="s">
        <v>56</v>
      </c>
      <c r="D5" s="459"/>
      <c r="E5" s="459"/>
      <c r="F5" s="459"/>
      <c r="G5" s="461"/>
      <c r="H5" s="461"/>
    </row>
    <row r="6" spans="2:9" ht="24" customHeight="1" x14ac:dyDescent="0.7">
      <c r="B6" s="38">
        <v>1</v>
      </c>
      <c r="C6" s="449" t="s">
        <v>63</v>
      </c>
      <c r="D6" s="449"/>
      <c r="E6" s="449"/>
      <c r="F6" s="449"/>
      <c r="G6" s="450"/>
      <c r="H6" s="51" t="s">
        <v>64</v>
      </c>
    </row>
    <row r="7" spans="2:9" ht="24" customHeight="1" x14ac:dyDescent="0.7">
      <c r="B7" s="38">
        <v>2</v>
      </c>
      <c r="C7" s="38">
        <v>2</v>
      </c>
      <c r="D7" s="50" t="s">
        <v>55</v>
      </c>
      <c r="E7" s="50" t="s">
        <v>55</v>
      </c>
      <c r="F7" s="157">
        <f>AVERAGE('สรุปคะแนนราย ตบช.(เอก)'!D3:D4)</f>
        <v>4.79</v>
      </c>
      <c r="G7" s="159">
        <f>'สรุปคะแนนราย ตบช.(เอก)'!L3</f>
        <v>4.79</v>
      </c>
      <c r="H7" s="160" t="str">
        <f>IF(G7&gt;=4.01,E19,IF(G7&gt;=3.01,E18,IF(G7&gt;=2.01,E17,IF(G7&gt;=0.01,E16,IF(G7&gt;=0,E15)))))</f>
        <v>ระดับคุณภาพดีมาก</v>
      </c>
    </row>
    <row r="8" spans="2:9" ht="24" customHeight="1" x14ac:dyDescent="0.7">
      <c r="B8" s="38">
        <v>3</v>
      </c>
      <c r="C8" s="38">
        <v>3</v>
      </c>
      <c r="D8" s="157">
        <f>AVERAGE('สรุปคะแนนราย ตบช.(เอก)'!D5:D7)</f>
        <v>4</v>
      </c>
      <c r="E8" s="50" t="s">
        <v>55</v>
      </c>
      <c r="F8" s="50" t="s">
        <v>55</v>
      </c>
      <c r="G8" s="159">
        <f>'สรุปคะแนนราย ตบช.(เอก)'!L4</f>
        <v>4</v>
      </c>
      <c r="H8" s="160" t="str">
        <f>IF(G8&gt;=4.01,E19,IF(G8&gt;=3.01,E18,IF(G8&gt;=2.01,E17,IF(G8&gt;=0.01,E16,IF(G8&gt;=0,E15)))))</f>
        <v>ระดับคุณภาพดี</v>
      </c>
    </row>
    <row r="9" spans="2:9" ht="24" customHeight="1" x14ac:dyDescent="0.7">
      <c r="B9" s="38">
        <v>4</v>
      </c>
      <c r="C9" s="38">
        <v>3</v>
      </c>
      <c r="D9" s="157">
        <f>AVERAGE('สรุปคะแนนราย ตบช.(เอก)'!D8:D10)</f>
        <v>4.333333333333333</v>
      </c>
      <c r="E9" s="50" t="s">
        <v>55</v>
      </c>
      <c r="F9" s="50" t="s">
        <v>55</v>
      </c>
      <c r="G9" s="159">
        <f>'สรุปคะแนนราย ตบช.(เอก)'!L5</f>
        <v>4.333333333333333</v>
      </c>
      <c r="H9" s="160" t="str">
        <f>IF(G9&gt;=4.01,E19,IF(G9&gt;=3.01,E18,IF(G9&gt;=2.01,E17,IF(G9&gt;=0.01,E16,IF(G9&gt;=0,E15)))))</f>
        <v>ระดับคุณภาพดีมาก</v>
      </c>
    </row>
    <row r="10" spans="2:9" ht="24" customHeight="1" x14ac:dyDescent="0.7">
      <c r="B10" s="38">
        <v>5</v>
      </c>
      <c r="C10" s="38">
        <v>4</v>
      </c>
      <c r="D10" s="157">
        <f>'สรุปคะแนนราย ตบช.(เอก)'!D11</f>
        <v>4</v>
      </c>
      <c r="E10" s="157">
        <f>AVERAGE('สรุปคะแนนราย ตบช.(เอก)'!D12:D14)</f>
        <v>4.333333333333333</v>
      </c>
      <c r="F10" s="50" t="s">
        <v>55</v>
      </c>
      <c r="G10" s="159">
        <f>'สรุปคะแนนราย ตบช.(เอก)'!L6</f>
        <v>4.25</v>
      </c>
      <c r="H10" s="160" t="str">
        <f>IF(G10&gt;=4.01,E19,IF(G10&gt;=3.01,E18,IF(G10&gt;=2.01,E17,IF(G10&gt;=0.01,E16,IF(G10&gt;=0,E15)))))</f>
        <v>ระดับคุณภาพดีมาก</v>
      </c>
    </row>
    <row r="11" spans="2:9" ht="24" customHeight="1" x14ac:dyDescent="0.7">
      <c r="B11" s="38">
        <v>6</v>
      </c>
      <c r="C11" s="38">
        <v>1</v>
      </c>
      <c r="D11" s="50" t="s">
        <v>55</v>
      </c>
      <c r="E11" s="157">
        <f>'สรุปคะแนนราย ตบช.(เอก)'!D15</f>
        <v>4</v>
      </c>
      <c r="F11" s="50" t="s">
        <v>55</v>
      </c>
      <c r="G11" s="159">
        <f>'สรุปคะแนนราย ตบช.(เอก)'!L7</f>
        <v>4</v>
      </c>
      <c r="H11" s="160" t="str">
        <f>IF(G11&gt;=4.01,E19,IF(G11&gt;=3.01,E18,IF(G11&gt;=2.01,E17,IF(G11&gt;=0.01,E16,IF(G11&gt;=0,E15)))))</f>
        <v>ระดับคุณภาพดี</v>
      </c>
    </row>
    <row r="12" spans="2:9" ht="24" customHeight="1" x14ac:dyDescent="0.7">
      <c r="B12" s="462" t="s">
        <v>57</v>
      </c>
      <c r="C12" s="463"/>
      <c r="D12" s="159">
        <f>AVERAGE('สรุปคะแนนราย ตบช.(เอก)'!D5:D11)</f>
        <v>4.1428571428571432</v>
      </c>
      <c r="E12" s="159">
        <f>AVERAGE('สรุปคะแนนราย ตบช.(เอก)'!D12:D15)</f>
        <v>4.25</v>
      </c>
      <c r="F12" s="159">
        <f>AVERAGE('สรุปคะแนนราย ตบช.(เอก)'!D3:D4)</f>
        <v>4.79</v>
      </c>
      <c r="G12" s="219">
        <f>'สรุปคะแนนราย ตบช.(เอก)'!D16</f>
        <v>4.2753846153846151</v>
      </c>
      <c r="H12" s="222" t="str">
        <f>IF(G12&gt;=4.01,E19,IF(G12&gt;=3.01,E18,IF(G12&gt;=2.01,E17,IF(G12&gt;=0.01,E16,IF(G12&gt;=0,E15)))))</f>
        <v>ระดับคุณภาพดีมาก</v>
      </c>
    </row>
    <row r="13" spans="2:9" s="41" customFormat="1" ht="23.4" x14ac:dyDescent="0.6">
      <c r="B13" s="451" t="s">
        <v>212</v>
      </c>
      <c r="C13" s="452"/>
      <c r="D13" s="158" t="str">
        <f>IF(D12&gt;=4.01,E19,IF(D12&gt;=3.01,E18,IF(D12&gt;=2.01,E17,IF(D12&gt;=0.01,E16,IF(D12&gt;=0,E15)))))</f>
        <v>ระดับคุณภาพดีมาก</v>
      </c>
      <c r="E13" s="161" t="str">
        <f>IF(E12&gt;=4.01,E19,IF(E12&gt;=3.01,E18,IF(E12&gt;=2.01,E17,IF(E12&gt;=0.01,E16,IF(E12&gt;=0,E15)))))</f>
        <v>ระดับคุณภาพดีมาก</v>
      </c>
      <c r="F13" s="161" t="str">
        <f>IF(F12&gt;=4.01,E19,IF(F12&gt;=3.01,E18,IF(F12&gt;=2.01,E17,IF(F12&gt;=0.01,E16,IF(F12&gt;=0,E15)))))</f>
        <v>ระดับคุณภาพดีมาก</v>
      </c>
      <c r="G13" s="218"/>
      <c r="H13" s="223"/>
    </row>
    <row r="15" spans="2:9" x14ac:dyDescent="0.7">
      <c r="B15" s="39" t="s">
        <v>53</v>
      </c>
      <c r="D15" s="49">
        <v>0</v>
      </c>
      <c r="E15" s="206" t="s">
        <v>82</v>
      </c>
      <c r="G15" s="205"/>
    </row>
    <row r="16" spans="2:9" x14ac:dyDescent="0.7">
      <c r="D16" s="49" t="s">
        <v>74</v>
      </c>
      <c r="E16" s="203" t="s">
        <v>78</v>
      </c>
      <c r="H16" s="36" t="s">
        <v>67</v>
      </c>
    </row>
    <row r="17" spans="4:8" x14ac:dyDescent="0.7">
      <c r="D17" s="49" t="s">
        <v>75</v>
      </c>
      <c r="E17" s="203" t="s">
        <v>79</v>
      </c>
    </row>
    <row r="18" spans="4:8" x14ac:dyDescent="0.7">
      <c r="D18" s="49" t="s">
        <v>76</v>
      </c>
      <c r="E18" s="203" t="s">
        <v>80</v>
      </c>
    </row>
    <row r="19" spans="4:8" x14ac:dyDescent="0.7">
      <c r="D19" s="49" t="s">
        <v>77</v>
      </c>
      <c r="E19" s="203" t="s">
        <v>81</v>
      </c>
    </row>
    <row r="21" spans="4:8" ht="73.8" x14ac:dyDescent="0.7">
      <c r="D21" s="228" t="s">
        <v>215</v>
      </c>
      <c r="E21" s="233" t="s">
        <v>213</v>
      </c>
      <c r="F21" s="233"/>
      <c r="G21" s="233"/>
      <c r="H21" s="229"/>
    </row>
    <row r="22" spans="4:8" ht="49.2" x14ac:dyDescent="0.7">
      <c r="D22" s="230" t="s">
        <v>216</v>
      </c>
      <c r="E22" s="231" t="s">
        <v>217</v>
      </c>
      <c r="F22" s="231">
        <f>G7</f>
        <v>4.79</v>
      </c>
      <c r="G22" s="232" t="s">
        <v>212</v>
      </c>
      <c r="H22" s="232" t="str">
        <f>H7</f>
        <v>ระดับคุณภาพดีมาก</v>
      </c>
    </row>
    <row r="23" spans="4:8" ht="49.2" x14ac:dyDescent="0.7">
      <c r="D23" s="228" t="s">
        <v>218</v>
      </c>
      <c r="E23" s="231" t="s">
        <v>217</v>
      </c>
      <c r="F23" s="231">
        <f t="shared" ref="F23:F26" si="0">G8</f>
        <v>4</v>
      </c>
      <c r="G23" s="232" t="s">
        <v>212</v>
      </c>
      <c r="H23" s="232" t="str">
        <f t="shared" ref="H23:H26" si="1">H8</f>
        <v>ระดับคุณภาพดี</v>
      </c>
    </row>
    <row r="24" spans="4:8" ht="49.2" x14ac:dyDescent="0.7">
      <c r="D24" s="228" t="s">
        <v>219</v>
      </c>
      <c r="E24" s="231" t="s">
        <v>217</v>
      </c>
      <c r="F24" s="231">
        <f t="shared" si="0"/>
        <v>4.333333333333333</v>
      </c>
      <c r="G24" s="232" t="s">
        <v>212</v>
      </c>
      <c r="H24" s="232" t="str">
        <f t="shared" si="1"/>
        <v>ระดับคุณภาพดีมาก</v>
      </c>
    </row>
    <row r="25" spans="4:8" ht="98.4" x14ac:dyDescent="0.7">
      <c r="D25" s="228" t="s">
        <v>214</v>
      </c>
      <c r="E25" s="231" t="s">
        <v>217</v>
      </c>
      <c r="F25" s="231">
        <f t="shared" si="0"/>
        <v>4.25</v>
      </c>
      <c r="G25" s="232" t="s">
        <v>212</v>
      </c>
      <c r="H25" s="232" t="str">
        <f t="shared" si="1"/>
        <v>ระดับคุณภาพดีมาก</v>
      </c>
    </row>
    <row r="26" spans="4:8" ht="49.2" x14ac:dyDescent="0.7">
      <c r="D26" s="230" t="s">
        <v>220</v>
      </c>
      <c r="E26" s="231" t="s">
        <v>217</v>
      </c>
      <c r="F26" s="231">
        <f t="shared" si="0"/>
        <v>4</v>
      </c>
      <c r="G26" s="232" t="s">
        <v>212</v>
      </c>
      <c r="H26" s="232" t="str">
        <f t="shared" si="1"/>
        <v>ระดับคุณภาพดี</v>
      </c>
    </row>
  </sheetData>
  <mergeCells count="11">
    <mergeCell ref="C6:G6"/>
    <mergeCell ref="B13:C13"/>
    <mergeCell ref="B1:H1"/>
    <mergeCell ref="B2:H3"/>
    <mergeCell ref="B4:B5"/>
    <mergeCell ref="D4:D5"/>
    <mergeCell ref="E4:E5"/>
    <mergeCell ref="F4:F5"/>
    <mergeCell ref="G4:G5"/>
    <mergeCell ref="H4:H5"/>
    <mergeCell ref="B12:C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17</vt:i4>
      </vt:variant>
      <vt:variant>
        <vt:lpstr>ช่วงที่มีชื่อ</vt:lpstr>
      </vt:variant>
      <vt:variant>
        <vt:i4>1</vt:i4>
      </vt:variant>
    </vt:vector>
  </HeadingPairs>
  <TitlesOfParts>
    <vt:vector size="18" baseType="lpstr">
      <vt:lpstr>ตบช.เชิงปริมาณ</vt:lpstr>
      <vt:lpstr>ตัวบ่งชี้ 2.1 เกณฑ์ 58</vt:lpstr>
      <vt:lpstr>ตัวบ่งชี้ 2.1 เกณฑ์ 65</vt:lpstr>
      <vt:lpstr>อัตราการเปลี่ยนแปลง (ตรี 4 ปี)</vt:lpstr>
      <vt:lpstr>ตัวบ่งชี้ 3.3 (ตรี 4 ปี)</vt:lpstr>
      <vt:lpstr>อัตราเปลี่ยนแปลง (ตรี 5 ปี)</vt:lpstr>
      <vt:lpstr>ตัวบ่งชี้ 3.3 (ตรี 5 ปี)</vt:lpstr>
      <vt:lpstr>อัตราเปลี่ยนแปลง (ตรี 6 ปี)</vt:lpstr>
      <vt:lpstr>ตัวบ่งชี้ 3.3 (ตรี 6 ปี)</vt:lpstr>
      <vt:lpstr>อัตราการเปลี่ยนแปลง (โท 2 ปี)</vt:lpstr>
      <vt:lpstr>ตัวบ่งชี้ 3.3 (โท 2 ปี)</vt:lpstr>
      <vt:lpstr>อัตราการเปลี่ยนแปลง (เอก 3 ปี)</vt:lpstr>
      <vt:lpstr>ตัวบ่งชี้ 3.3 (เอก 3 ปี)</vt:lpstr>
      <vt:lpstr>สรุปคะแนนราย ตบช.(ตรี-โท)</vt:lpstr>
      <vt:lpstr>วิเคราะห์ IPO (ตรี-โท)</vt:lpstr>
      <vt:lpstr>สรุปคะแนนราย ตบช.(เอก)</vt:lpstr>
      <vt:lpstr>วิเคราะห์ IPO (เอก)</vt:lpstr>
      <vt:lpstr>'ตัวบ่งชี้ 2.1 เกณฑ์ 65'!_Toc124844981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MSATER-EN7</dc:creator>
  <cp:lastModifiedBy>6290015 rsu</cp:lastModifiedBy>
  <cp:lastPrinted>2016-07-13T07:51:26Z</cp:lastPrinted>
  <dcterms:created xsi:type="dcterms:W3CDTF">2015-07-06T04:22:14Z</dcterms:created>
  <dcterms:modified xsi:type="dcterms:W3CDTF">2026-02-24T04:09:56Z</dcterms:modified>
</cp:coreProperties>
</file>