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6290015\Downloads\"/>
    </mc:Choice>
  </mc:AlternateContent>
  <xr:revisionPtr revIDLastSave="0" documentId="13_ncr:1_{01FCFEDF-9DE6-4B0D-808A-BA211262E3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TES68" sheetId="4" r:id="rId1"/>
    <sheet name="ตบช.เชิงปริมาณ (คณะ)" sheetId="1" r:id="rId2"/>
    <sheet name="(กรอก)ราย ตบช." sheetId="3" r:id="rId3"/>
    <sheet name=" สรุปคะแนน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" l="1"/>
  <c r="E12" i="2"/>
  <c r="G11" i="2"/>
  <c r="D7" i="2"/>
  <c r="G8" i="3"/>
  <c r="D15" i="3"/>
  <c r="J8" i="3"/>
  <c r="J4" i="3"/>
  <c r="J3" i="3"/>
  <c r="G7" i="3"/>
  <c r="G6" i="3"/>
  <c r="G3" i="3"/>
  <c r="C15" i="3"/>
  <c r="N45" i="1"/>
  <c r="M45" i="1"/>
  <c r="L45" i="1"/>
  <c r="K45" i="1"/>
  <c r="J45" i="1"/>
  <c r="I45" i="1"/>
  <c r="H45" i="1"/>
  <c r="G45" i="1"/>
  <c r="F45" i="1"/>
  <c r="E45" i="1"/>
  <c r="C34" i="1"/>
  <c r="C35" i="1" s="1"/>
  <c r="C37" i="1" s="1"/>
  <c r="E23" i="1"/>
  <c r="C24" i="1"/>
  <c r="C25" i="1" s="1"/>
  <c r="C14" i="1"/>
  <c r="C15" i="1" s="1"/>
  <c r="C7" i="1"/>
  <c r="J46" i="1" l="1"/>
  <c r="C43" i="1" s="1"/>
  <c r="C45" i="1" s="1"/>
  <c r="C46" i="1" s="1"/>
  <c r="D11" i="2"/>
  <c r="D12" i="2" s="1"/>
  <c r="E11" i="2"/>
  <c r="F11" i="2"/>
  <c r="F12" i="2" s="1"/>
  <c r="H10" i="2"/>
  <c r="H11" i="2"/>
  <c r="G10" i="2"/>
  <c r="G9" i="2"/>
  <c r="G8" i="2"/>
  <c r="H8" i="2" s="1"/>
  <c r="G7" i="2"/>
  <c r="H7" i="2" s="1"/>
  <c r="G6" i="2"/>
  <c r="H6" i="2" s="1"/>
  <c r="E10" i="2"/>
  <c r="E9" i="2"/>
  <c r="E8" i="2"/>
  <c r="F7" i="2"/>
  <c r="E7" i="2"/>
  <c r="E6" i="2"/>
  <c r="F6" i="2"/>
  <c r="J7" i="3"/>
  <c r="J6" i="3"/>
  <c r="J5" i="3"/>
  <c r="G4" i="3"/>
  <c r="G5" i="3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5" i="4"/>
  <c r="G13" i="4" l="1"/>
  <c r="I13" i="4" s="1"/>
  <c r="J13" i="4" s="1"/>
  <c r="K13" i="4" s="1"/>
  <c r="G37" i="4"/>
  <c r="I37" i="4" s="1"/>
  <c r="J37" i="4" s="1"/>
  <c r="K37" i="4" s="1"/>
  <c r="G36" i="4"/>
  <c r="I36" i="4" s="1"/>
  <c r="J36" i="4" s="1"/>
  <c r="K36" i="4" s="1"/>
  <c r="G34" i="4"/>
  <c r="I34" i="4" s="1"/>
  <c r="J34" i="4" s="1"/>
  <c r="K34" i="4" s="1"/>
  <c r="G18" i="4"/>
  <c r="I18" i="4" s="1"/>
  <c r="J18" i="4" s="1"/>
  <c r="K18" i="4" s="1"/>
  <c r="G17" i="4"/>
  <c r="I17" i="4" s="1"/>
  <c r="G35" i="4" l="1"/>
  <c r="I35" i="4" s="1"/>
  <c r="J35" i="4" s="1"/>
  <c r="K35" i="4" s="1"/>
  <c r="H9" i="2"/>
  <c r="G33" i="4"/>
  <c r="I33" i="4" s="1"/>
  <c r="J33" i="4" s="1"/>
  <c r="K33" i="4" s="1"/>
  <c r="G32" i="4"/>
  <c r="I32" i="4" s="1"/>
  <c r="J32" i="4" s="1"/>
  <c r="K32" i="4" s="1"/>
  <c r="G31" i="4"/>
  <c r="I31" i="4" s="1"/>
  <c r="J31" i="4" s="1"/>
  <c r="K31" i="4" s="1"/>
  <c r="G30" i="4"/>
  <c r="I30" i="4" s="1"/>
  <c r="J30" i="4" s="1"/>
  <c r="K30" i="4" s="1"/>
  <c r="G29" i="4"/>
  <c r="I29" i="4" s="1"/>
  <c r="J29" i="4" s="1"/>
  <c r="K29" i="4" s="1"/>
  <c r="G28" i="4"/>
  <c r="I28" i="4" s="1"/>
  <c r="J28" i="4" s="1"/>
  <c r="K28" i="4" s="1"/>
  <c r="G27" i="4"/>
  <c r="I27" i="4" s="1"/>
  <c r="J27" i="4" s="1"/>
  <c r="K27" i="4" s="1"/>
  <c r="G26" i="4"/>
  <c r="I26" i="4" s="1"/>
  <c r="J26" i="4" s="1"/>
  <c r="K26" i="4" s="1"/>
  <c r="G25" i="4"/>
  <c r="I25" i="4" s="1"/>
  <c r="J25" i="4" s="1"/>
  <c r="K25" i="4" s="1"/>
  <c r="G24" i="4"/>
  <c r="I24" i="4" s="1"/>
  <c r="J24" i="4" s="1"/>
  <c r="K24" i="4" s="1"/>
  <c r="G23" i="4"/>
  <c r="I23" i="4" s="1"/>
  <c r="J23" i="4" s="1"/>
  <c r="K23" i="4" s="1"/>
  <c r="G22" i="4"/>
  <c r="I22" i="4" s="1"/>
  <c r="J22" i="4" s="1"/>
  <c r="K22" i="4" s="1"/>
  <c r="G21" i="4"/>
  <c r="I21" i="4" s="1"/>
  <c r="J21" i="4" s="1"/>
  <c r="K21" i="4" s="1"/>
  <c r="G20" i="4"/>
  <c r="I20" i="4" s="1"/>
  <c r="J20" i="4" s="1"/>
  <c r="K20" i="4" s="1"/>
  <c r="G19" i="4"/>
  <c r="I19" i="4" s="1"/>
  <c r="J19" i="4" s="1"/>
  <c r="K19" i="4" s="1"/>
  <c r="G16" i="4"/>
  <c r="I16" i="4" s="1"/>
  <c r="J16" i="4" s="1"/>
  <c r="K16" i="4" s="1"/>
  <c r="G15" i="4"/>
  <c r="I15" i="4" s="1"/>
  <c r="J15" i="4" s="1"/>
  <c r="K15" i="4" s="1"/>
  <c r="G14" i="4"/>
  <c r="I14" i="4" s="1"/>
  <c r="J14" i="4" s="1"/>
  <c r="K14" i="4" s="1"/>
  <c r="G11" i="4"/>
  <c r="I11" i="4" s="1"/>
  <c r="J11" i="4" s="1"/>
  <c r="K11" i="4" s="1"/>
  <c r="G10" i="4"/>
  <c r="I10" i="4" s="1"/>
  <c r="J10" i="4" s="1"/>
  <c r="K10" i="4" s="1"/>
  <c r="G9" i="4"/>
  <c r="I9" i="4" s="1"/>
  <c r="J9" i="4" s="1"/>
  <c r="K9" i="4" s="1"/>
  <c r="G8" i="4"/>
  <c r="I8" i="4" s="1"/>
  <c r="J8" i="4" s="1"/>
  <c r="K8" i="4" s="1"/>
  <c r="G6" i="4"/>
  <c r="I6" i="4" s="1"/>
  <c r="G12" i="4" l="1"/>
  <c r="I12" i="4" s="1"/>
  <c r="J12" i="4" s="1"/>
  <c r="K12" i="4" s="1"/>
  <c r="J17" i="4"/>
  <c r="K17" i="4" s="1"/>
  <c r="G7" i="4"/>
  <c r="I7" i="4" s="1"/>
  <c r="J7" i="4" s="1"/>
  <c r="K7" i="4" s="1"/>
  <c r="J6" i="4"/>
  <c r="K6" i="4" s="1"/>
  <c r="G5" i="4"/>
  <c r="I5" i="4" s="1"/>
  <c r="J5" i="4" s="1"/>
  <c r="K5" i="4" s="1"/>
</calcChain>
</file>

<file path=xl/sharedStrings.xml><?xml version="1.0" encoding="utf-8"?>
<sst xmlns="http://schemas.openxmlformats.org/spreadsheetml/2006/main" count="148" uniqueCount="126">
  <si>
    <t>ข้อมูลพื้นฐาน</t>
  </si>
  <si>
    <t>จำนวนยืนยัน</t>
  </si>
  <si>
    <t>เทียบบัญญัติไตรยางศ์</t>
  </si>
  <si>
    <t>ผลงานทางวิชาการ (ชิ้น)</t>
  </si>
  <si>
    <t>งานสร้างสรรค์ (ชิ้น)</t>
  </si>
  <si>
    <t>ผลรวมถ่วงน้ำหนักของผลงาน</t>
  </si>
  <si>
    <t xml:space="preserve">กลุ่มสาขาวิชาวิทยาศาสตร์และเทคโนโลยี  </t>
  </si>
  <si>
    <t xml:space="preserve">กลุ่มสาขาวิชาวิทยาศาสตร์สุขภาพ  </t>
  </si>
  <si>
    <t xml:space="preserve">หมายเหตุ : </t>
  </si>
  <si>
    <t>-</t>
  </si>
  <si>
    <t>เฉลี่ย</t>
  </si>
  <si>
    <t>ตัวบ่งชี้</t>
  </si>
  <si>
    <t>ผลการประเมิน</t>
  </si>
  <si>
    <t>คะแนน</t>
  </si>
  <si>
    <t>O</t>
  </si>
  <si>
    <t>P</t>
  </si>
  <si>
    <t>I</t>
  </si>
  <si>
    <t>จำนวน</t>
  </si>
  <si>
    <t>องค์ประกอบ</t>
  </si>
  <si>
    <t>ตบช.ที่</t>
  </si>
  <si>
    <t>รวม 13 ตบช.</t>
  </si>
  <si>
    <t>การคำนวณ เชิงปริมาณ ตัวบ่งชี้ ระดับคณะวิชา</t>
  </si>
  <si>
    <t>เกณฑ์การประเมิน : ค่าเฉลี่ยของคะแนนประเมินทุกหลักสูตรที่คณะรับผิดชอบ</t>
  </si>
  <si>
    <t xml:space="preserve">จำนวนหลักสูตรทั้งหมดที่คณะรับผิดชอบ </t>
  </si>
  <si>
    <t xml:space="preserve">ผลรวมของค่าคะแนนประเมินของทุกหลักสูตร </t>
  </si>
  <si>
    <t>คะแนนที่ได้</t>
  </si>
  <si>
    <t>ตัวบ่งชี้ที่ 1.2  อาจารย์ประจำคณะที่มีคุณวุฒิปริญญาเอก</t>
  </si>
  <si>
    <t xml:space="preserve">เกณฑ์การประเมิน : แปลงค่าร้อยละของอาจารย์ประจำคณะที่มีคุณวุฒิปริญญาเอกเป็นคะแนนระหว่าง 0 – 5 </t>
  </si>
  <si>
    <t xml:space="preserve">จำนวนอาจารย์ประจำคณะทั้งหมด </t>
  </si>
  <si>
    <t xml:space="preserve">จำนวนอาจารย์ประจำคณะที่มีคุณวุฒิปริญญาเอก  </t>
  </si>
  <si>
    <t xml:space="preserve">ร้อยละของอาจารย์ประจำคณะที่มีคุณวุฒิปริญญาเอก </t>
  </si>
  <si>
    <t>ตัวบ่งชี้ที่ 1.3  อาจารย์ประจำคณะที่ดำรงตำแหน่งทางวิชาการ</t>
  </si>
  <si>
    <t xml:space="preserve">เกณฑ์การประเมิน : แปลงค่าร้อยละของอาจารย์ประจำคณะที่ดำรงตำแหน่งทางวิชาการเป็นคะแนนระหว่าง 0 – 5 </t>
  </si>
  <si>
    <t xml:space="preserve">ร้อยละของอาจารย์ประจำคณะที่มีตำแหน่งทางวิชาการ  </t>
  </si>
  <si>
    <r>
      <t>จำนวนอาจารย์ประจำคณะ</t>
    </r>
    <r>
      <rPr>
        <b/>
        <u/>
        <sz val="14"/>
        <color theme="1"/>
        <rFont val="Cordia New"/>
        <family val="2"/>
      </rPr>
      <t xml:space="preserve">ที่มีตำแหน่งทางวิชาการ  </t>
    </r>
  </si>
  <si>
    <r>
      <t>จำนวนอาจารย์ประจำคณะที่</t>
    </r>
    <r>
      <rPr>
        <b/>
        <sz val="14"/>
        <color theme="1"/>
        <rFont val="Cordia New"/>
        <family val="2"/>
      </rPr>
      <t>ไม่มีตำแหน่งทางวิชาการ</t>
    </r>
  </si>
  <si>
    <t xml:space="preserve">ตัวบ่งชี้ที่ 2.2 เงินสนับสนุนงานวิจัยและงานสร้างสรรค์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</si>
  <si>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>เกณฑ์การประเมิน :โดยการแปลงจำนวนเงินต่อจำนวนอาจารย์ประจำและนักวิจัยประจำ เป็นคะแนนระหว่าง 0-5</t>
  </si>
  <si>
    <t>จำนวนอาจารย์ประจำและนักวิจัย</t>
  </si>
  <si>
    <t xml:space="preserve">จำนวนเงินสนับสนุนงานวิจัยหรืองานสร้างสรรค์จากภายในและภายนอกสถาบัน </t>
  </si>
  <si>
    <t xml:space="preserve">ต่อจำนวนอาจารย์ประจำและนักวิจัย </t>
  </si>
  <si>
    <t>จำนวนเงินสนับสนุนงานวิจัยหรืองานสร้างสรรค์จากภายในและภายนอกสถาบัน</t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</si>
  <si>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ภายใน </t>
    </r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</si>
  <si>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ภายนอกสถาบัน </t>
    </r>
  </si>
  <si>
    <t>60,000 บาทขึ้นไปต่อคน</t>
  </si>
  <si>
    <t>50,000 บาทขึ้นไปต่อคน</t>
  </si>
  <si>
    <t>กลุ่มสาขาวิชามนุษยศาสตร์และสังคมศาสตร์</t>
  </si>
  <si>
    <t>25,000 บาทขึ้นไปต่อคน</t>
  </si>
  <si>
    <t xml:space="preserve">ตัวบ่งชี้ที่ 2.3 ผลงานวิชาการของอาจารย์ประจำและนักวิจัย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</si>
  <si>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 xml:space="preserve">เกณฑ์การประเมิน :แปลงค่าร้อยละของผลรวมถ่วงน้ำหนักของผลงานวิชาการของอาจารย์ประจำและนักวิจัยเป็นคะแนนระหว่าง 0- 5 </t>
  </si>
  <si>
    <t xml:space="preserve">ผลรวมถ่วงน้ำหนักของผลงานทางวิชาการของอาจารย์ประจำและนักวิจัย </t>
  </si>
  <si>
    <t>ร้อยละของผลรวมถ่วงน้ำหนักของผลงานทางวิชาการ</t>
  </si>
  <si>
    <t>ร้อยละ 30 ขึ้นไป</t>
  </si>
  <si>
    <t xml:space="preserve">วิทยาศาสตร์และเทคโนโลยี  </t>
  </si>
  <si>
    <t xml:space="preserve">วิทยาศาสตร์สุขภาพ  </t>
  </si>
  <si>
    <t>มนุษยศาสตร์และสังคมศาสตร์</t>
  </si>
  <si>
    <r>
      <t>หมายเหตุ :</t>
    </r>
    <r>
      <rPr>
        <sz val="14"/>
        <rFont val="Cordia New"/>
        <family val="2"/>
      </rPr>
      <t xml:space="preserve"> การนับจำนวนอาจารย์ประจำ ให้นับตามปีการศึกษา และ</t>
    </r>
    <r>
      <rPr>
        <b/>
        <u/>
        <sz val="14"/>
        <color rgb="FFFF0000"/>
        <rFont val="Cordia New"/>
        <family val="2"/>
      </rPr>
      <t>นับทั้งที่ปฏิบัติงานจริง และลาศึกษาต่อ</t>
    </r>
  </si>
  <si>
    <t>หมายเหตุ :  ตัวบ่งชี้ที่ 1.1 เป็นค่าคะแนนเฉลี่ยของผลการประเมินระดับหลักสูตรทุกหลักสูตร</t>
  </si>
  <si>
    <t>ร้อยละ 20 ขึ้นไป</t>
  </si>
  <si>
    <t>ตัวบ่งชี้ 1.4 จำนวนนักศึกษาเต็มเวลาเทียบเท่าต่อจำนวนอาจารย์ประจำ</t>
  </si>
  <si>
    <t>FTES</t>
  </si>
  <si>
    <t>ค่าความแตกต่าง</t>
  </si>
  <si>
    <t>ตนเอง</t>
  </si>
  <si>
    <t>วิทยาลัยแพทยศาสตร์</t>
  </si>
  <si>
    <t>คณะพยาบาลศาสตร์</t>
  </si>
  <si>
    <t>คณะเทคนิคการแพทย์</t>
  </si>
  <si>
    <t>วิทยาลัยการแพทย์แผนตะวันออก</t>
  </si>
  <si>
    <t xml:space="preserve">คณะทัศนมาตรศาสตร์ </t>
  </si>
  <si>
    <t>คณะวิทยาศาสตร์</t>
  </si>
  <si>
    <t>วิทยาลัยนวัตกรรมเกษตรฯ</t>
  </si>
  <si>
    <t>วิทยาลัยวิศวกรรมศาสตร์</t>
  </si>
  <si>
    <t>สถาบันการบิน</t>
  </si>
  <si>
    <t xml:space="preserve">คณะสถาปัตยกรรมศาสตร์  </t>
  </si>
  <si>
    <t>คณะบัญชี</t>
  </si>
  <si>
    <t>คณะเศรษฐศาสตร์</t>
  </si>
  <si>
    <t>วิทยาลัยดนตรี</t>
  </si>
  <si>
    <t>คณะดิจิทัลอาร์ต</t>
  </si>
  <si>
    <t>คณะนิติศาสตร์</t>
  </si>
  <si>
    <t>0.00 - 1.50</t>
  </si>
  <si>
    <t>1.51 - 2.50</t>
  </si>
  <si>
    <t>2.51 - 3.50</t>
  </si>
  <si>
    <t>3.51 - 4.50</t>
  </si>
  <si>
    <t>4.51 - 5.00</t>
  </si>
  <si>
    <t xml:space="preserve"> การดำเนินงานต้องปรับปรุงเร่งด่วน</t>
  </si>
  <si>
    <t>การดำเนินงานต้องปรับปรุง</t>
  </si>
  <si>
    <t>การดำเนินงานระดับพอใช้</t>
  </si>
  <si>
    <t>การดำเนินงานระดับดี</t>
  </si>
  <si>
    <t>การดำเนินงานระดับดีมาก</t>
  </si>
  <si>
    <t>กรรมการ</t>
  </si>
  <si>
    <t>วิทยาลัยครูสุริยเทพ</t>
  </si>
  <si>
    <t>วิทยาลัยวิศวกรรมชีวการแพทย์</t>
  </si>
  <si>
    <t>วิทยาลัยการออกแบบ</t>
  </si>
  <si>
    <t>วิทยาลัยนิเทศศาสตร์</t>
  </si>
  <si>
    <t xml:space="preserve">วิทยาลัยศิลปศาสตร์ </t>
  </si>
  <si>
    <t>วิทยาลัยนวัตกรรมดิจิทัลฯ</t>
  </si>
  <si>
    <t>คณะอาชญาวิทยาและการบริหารงานยุติธรรม</t>
  </si>
  <si>
    <t>สถาบันรัฐประศาสนศาสตร์และนโยบายสาธารณะ</t>
  </si>
  <si>
    <t>คณะรัฐศาสตร์</t>
  </si>
  <si>
    <t>วิทยาลัยนานาชาติ</t>
  </si>
  <si>
    <t>วิทยาลัยเภสัชศาสตร์</t>
  </si>
  <si>
    <t>วิทยาลัยทันตแพทยศาสตร์</t>
  </si>
  <si>
    <t>คณะกายภาพบำบัดฯ</t>
  </si>
  <si>
    <t>คณะรังสีเทคนิค</t>
  </si>
  <si>
    <t>ตารางการวิเคราะห์คุณภาพการศึกษาภายใน</t>
  </si>
  <si>
    <t>ตัวบ่งชี้ 1.1 ผลการบริหารจัดการหลักสูตรโดยรวม</t>
  </si>
  <si>
    <t>วิทยาลัยนผู้นำและนวัตกรรมสังคม</t>
  </si>
  <si>
    <t>สีแดง = มีสูตร</t>
  </si>
  <si>
    <t>ระดับคุณภาพ</t>
  </si>
  <si>
    <t>คณะป้อนข้อมูลเฉพาะคอลัมน์ D และ E ที่เป็นตัวอักษรสีน้ำเงินเท่านั้น (คอลัมน์ F-K จะคำนวณให้อัตโนมัติ)</t>
  </si>
  <si>
    <t>*สัดส่วนจำนวณนศ.ต่ออาจารย์ตามเกณฑ์ อว.</t>
  </si>
  <si>
    <t xml:space="preserve">FTES ต่ออาจารย์ ที่เป็นจริง  [1] </t>
  </si>
  <si>
    <t>สัดส่วนตามเกณฑ์* [2]</t>
  </si>
  <si>
    <t>คะแนนจากการประเมินฯ</t>
  </si>
  <si>
    <t>FTES ต่อ อาจารย์</t>
  </si>
  <si>
    <t>อาจารย์ (ไม่รวมลา)</t>
  </si>
  <si>
    <t>คณะ/ วิทยาลัย/สถาบัน</t>
  </si>
  <si>
    <r>
      <t xml:space="preserve">[3]
</t>
    </r>
    <r>
      <rPr>
        <sz val="16"/>
        <color rgb="FFFF0000"/>
        <rFont val="Cordia New"/>
        <family val="2"/>
      </rPr>
      <t>([1]-[2])</t>
    </r>
  </si>
  <si>
    <t>[3]*100/[2]</t>
  </si>
  <si>
    <t>วิทยาลัยท่องเที่ยวฯ</t>
  </si>
  <si>
    <t>คณะการทูตและการต่างประเทศ</t>
  </si>
  <si>
    <t>สีน้ำเงิน = มีสูตร</t>
  </si>
  <si>
    <t>รวม</t>
  </si>
  <si>
    <r>
      <rPr>
        <sz val="14"/>
        <color rgb="FFFF0000"/>
        <rFont val="Cordia New"/>
        <family val="2"/>
      </rPr>
      <t>หมายเหตุ:</t>
    </r>
    <r>
      <rPr>
        <sz val="14"/>
        <color theme="1"/>
        <rFont val="Cordia New"/>
        <family val="2"/>
      </rPr>
      <t xml:space="preserve"> จำนวนอาจารย์และนักวิจัย นับตามปีการศึกษา และ</t>
    </r>
    <r>
      <rPr>
        <b/>
        <u/>
        <sz val="14"/>
        <color rgb="FFFF0000"/>
        <rFont val="Cordia New"/>
        <family val="2"/>
      </rPr>
      <t xml:space="preserve">นับเฉพาะที่ปฏิบัติงานจริง </t>
    </r>
    <r>
      <rPr>
        <b/>
        <u val="double"/>
        <sz val="14"/>
        <color rgb="FFFF0000"/>
        <rFont val="Cordia New"/>
        <family val="2"/>
      </rPr>
      <t>ไม่นับรวม</t>
    </r>
    <r>
      <rPr>
        <b/>
        <u/>
        <sz val="14"/>
        <color rgb="FFFF0000"/>
        <rFont val="Cordia New"/>
        <family val="2"/>
      </rPr>
      <t>ผู้ลาศึกษาต่อ</t>
    </r>
  </si>
  <si>
    <t xml:space="preserve">รวมจำนวนอาจารย์ และนักวิจัยประจำคณะทั้งหมด </t>
  </si>
  <si>
    <r>
      <t>หมายเหตุ :</t>
    </r>
    <r>
      <rPr>
        <sz val="14"/>
        <rFont val="Cordia New"/>
        <family val="2"/>
      </rPr>
      <t xml:space="preserve"> 
1.การนับจำนวนอาจารย์ประจำและนักวิจัยทั้งหมด ให้นับตามปีการศึกษา และ</t>
    </r>
    <r>
      <rPr>
        <b/>
        <u/>
        <sz val="14"/>
        <color rgb="FFFF0000"/>
        <rFont val="Cordia New"/>
        <family val="2"/>
      </rPr>
      <t xml:space="preserve">นับทั้งที่ปฏิบัติงานจริง และลาศึกษาต่อ
</t>
    </r>
    <r>
      <rPr>
        <sz val="14"/>
        <color rgb="FFFF0000"/>
        <rFont val="Cordia New"/>
        <family val="2"/>
      </rPr>
      <t>2.เมื่อผลคะแนนการเทียบบัญญัติไตรยางศ์ที่ได้เกิน 5.00 ให้ระบุเป็น 5.00 คะแนน</t>
    </r>
  </si>
  <si>
    <t>วิทยาลัยบริหารธุรกิจ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</si>
</sst>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u/>
      <sz val="14"/>
      <color theme="1"/>
      <name val="Cordia New"/>
      <family val="2"/>
    </font>
    <font>
      <b/>
      <sz val="14"/>
      <name val="Cordia New"/>
      <family val="2"/>
    </font>
    <font>
      <b/>
      <u/>
      <sz val="14"/>
      <color rgb="FFFF0000"/>
      <name val="Cordia New"/>
      <family val="2"/>
    </font>
    <font>
      <sz val="16"/>
      <color rgb="FFFF0000"/>
      <name val="Cordia New"/>
      <family val="2"/>
    </font>
    <font>
      <b/>
      <sz val="18"/>
      <color theme="1"/>
      <name val="Cordia New"/>
      <family val="2"/>
    </font>
    <font>
      <b/>
      <sz val="18"/>
      <name val="Cordia New"/>
      <family val="2"/>
    </font>
    <font>
      <sz val="18"/>
      <color theme="1"/>
      <name val="Cordia New"/>
      <family val="2"/>
    </font>
    <font>
      <sz val="11"/>
      <color theme="1"/>
      <name val="Calibri"/>
      <family val="2"/>
      <scheme val="minor"/>
    </font>
    <font>
      <sz val="16"/>
      <color rgb="FF000000"/>
      <name val="Cordia New"/>
      <family val="2"/>
    </font>
    <font>
      <b/>
      <sz val="16"/>
      <color rgb="FF0000FF"/>
      <name val="Cordia New"/>
      <family val="2"/>
    </font>
    <font>
      <b/>
      <sz val="22"/>
      <color rgb="FF0000FF"/>
      <name val="Cordia New"/>
      <family val="2"/>
    </font>
    <font>
      <sz val="16"/>
      <color rgb="FF0000FF"/>
      <name val="Cordia New"/>
      <family val="2"/>
    </font>
    <font>
      <sz val="14"/>
      <color rgb="FF0000FF"/>
      <name val="Cordia New"/>
      <family val="2"/>
    </font>
    <font>
      <b/>
      <sz val="18"/>
      <color rgb="FFFF0000"/>
      <name val="Cordia New"/>
      <family val="2"/>
    </font>
    <font>
      <b/>
      <sz val="14"/>
      <color rgb="FF0000FF"/>
      <name val="Cordia New"/>
      <family val="2"/>
    </font>
    <font>
      <b/>
      <u val="double"/>
      <sz val="14"/>
      <color rgb="FFFF0000"/>
      <name val="Cordia New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9C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6" borderId="1" applyFill="0" applyBorder="0">
      <alignment horizontal="center" vertical="center"/>
    </xf>
    <xf numFmtId="43" fontId="18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4" fillId="6" borderId="2" xfId="0" applyFont="1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6" borderId="0" xfId="0" applyFont="1" applyFill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6" borderId="3" xfId="0" applyFont="1" applyFill="1" applyBorder="1"/>
    <xf numFmtId="0" fontId="4" fillId="6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6" fillId="0" borderId="0" xfId="0" applyFont="1" applyAlignment="1">
      <alignment horizontal="left"/>
    </xf>
    <xf numFmtId="0" fontId="8" fillId="11" borderId="12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2" fontId="8" fillId="0" borderId="3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10" fillId="6" borderId="13" xfId="0" applyFont="1" applyFill="1" applyBorder="1" applyAlignment="1">
      <alignment horizontal="left" wrapText="1"/>
    </xf>
    <xf numFmtId="2" fontId="8" fillId="6" borderId="1" xfId="0" applyNumberFormat="1" applyFont="1" applyFill="1" applyBorder="1" applyAlignment="1">
      <alignment horizontal="center"/>
    </xf>
    <xf numFmtId="0" fontId="8" fillId="10" borderId="0" xfId="0" applyFont="1" applyFill="1" applyAlignment="1">
      <alignment horizontal="center"/>
    </xf>
    <xf numFmtId="0" fontId="8" fillId="6" borderId="0" xfId="0" applyFont="1" applyFill="1"/>
    <xf numFmtId="0" fontId="10" fillId="6" borderId="1" xfId="0" applyFont="1" applyFill="1" applyBorder="1" applyAlignment="1">
      <alignment horizontal="left" wrapText="1"/>
    </xf>
    <xf numFmtId="0" fontId="8" fillId="6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9" fillId="9" borderId="1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2" fontId="8" fillId="12" borderId="1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2" fontId="19" fillId="12" borderId="0" xfId="0" applyNumberFormat="1" applyFont="1" applyFill="1" applyAlignment="1">
      <alignment horizontal="center" vertical="center"/>
    </xf>
    <xf numFmtId="0" fontId="16" fillId="6" borderId="0" xfId="0" applyFont="1" applyFill="1" applyAlignment="1">
      <alignment horizontal="left"/>
    </xf>
    <xf numFmtId="0" fontId="10" fillId="6" borderId="2" xfId="0" applyFont="1" applyFill="1" applyBorder="1" applyAlignment="1">
      <alignment horizontal="left" wrapText="1"/>
    </xf>
    <xf numFmtId="2" fontId="14" fillId="10" borderId="3" xfId="0" applyNumberFormat="1" applyFont="1" applyFill="1" applyBorder="1" applyAlignment="1">
      <alignment horizontal="center"/>
    </xf>
    <xf numFmtId="2" fontId="14" fillId="10" borderId="3" xfId="0" applyNumberFormat="1" applyFont="1" applyFill="1" applyBorder="1" applyAlignment="1">
      <alignment horizontal="center" vertical="center"/>
    </xf>
    <xf numFmtId="2" fontId="5" fillId="13" borderId="3" xfId="0" applyNumberFormat="1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9" fillId="9" borderId="11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164" fontId="20" fillId="0" borderId="3" xfId="0" applyNumberFormat="1" applyFont="1" applyBorder="1" applyAlignment="1">
      <alignment horizontal="center"/>
    </xf>
    <xf numFmtId="2" fontId="20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1" fontId="8" fillId="10" borderId="3" xfId="0" applyNumberFormat="1" applyFont="1" applyFill="1" applyBorder="1" applyAlignment="1">
      <alignment horizontal="center"/>
    </xf>
    <xf numFmtId="1" fontId="8" fillId="10" borderId="1" xfId="0" applyNumberFormat="1" applyFont="1" applyFill="1" applyBorder="1" applyAlignment="1">
      <alignment horizontal="center"/>
    </xf>
    <xf numFmtId="2" fontId="8" fillId="10" borderId="1" xfId="0" applyNumberFormat="1" applyFont="1" applyFill="1" applyBorder="1" applyAlignment="1">
      <alignment horizontal="center"/>
    </xf>
    <xf numFmtId="1" fontId="8" fillId="10" borderId="1" xfId="0" applyNumberFormat="1" applyFont="1" applyFill="1" applyBorder="1" applyAlignment="1">
      <alignment horizontal="center" vertical="center"/>
    </xf>
    <xf numFmtId="0" fontId="23" fillId="6" borderId="8" xfId="0" applyFont="1" applyFill="1" applyBorder="1"/>
    <xf numFmtId="2" fontId="20" fillId="12" borderId="1" xfId="0" applyNumberFormat="1" applyFont="1" applyFill="1" applyBorder="1" applyAlignment="1">
      <alignment horizontal="center"/>
    </xf>
    <xf numFmtId="2" fontId="22" fillId="12" borderId="1" xfId="0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2" fontId="10" fillId="6" borderId="1" xfId="0" applyNumberFormat="1" applyFont="1" applyFill="1" applyBorder="1" applyAlignment="1">
      <alignment horizontal="center" vertical="center"/>
    </xf>
    <xf numFmtId="2" fontId="10" fillId="6" borderId="6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2" fontId="9" fillId="9" borderId="1" xfId="0" applyNumberFormat="1" applyFont="1" applyFill="1" applyBorder="1" applyAlignment="1">
      <alignment horizontal="center" vertical="center" wrapText="1"/>
    </xf>
    <xf numFmtId="2" fontId="9" fillId="9" borderId="3" xfId="0" applyNumberFormat="1" applyFont="1" applyFill="1" applyBorder="1" applyAlignment="1">
      <alignment vertical="center" wrapText="1"/>
    </xf>
    <xf numFmtId="2" fontId="9" fillId="9" borderId="2" xfId="0" applyNumberFormat="1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wrapText="1"/>
    </xf>
    <xf numFmtId="0" fontId="1" fillId="10" borderId="2" xfId="0" applyFont="1" applyFill="1" applyBorder="1" applyAlignment="1">
      <alignment horizontal="center" wrapText="1"/>
    </xf>
    <xf numFmtId="0" fontId="24" fillId="0" borderId="0" xfId="0" applyFont="1"/>
    <xf numFmtId="0" fontId="16" fillId="0" borderId="0" xfId="0" applyFont="1"/>
    <xf numFmtId="0" fontId="5" fillId="10" borderId="11" xfId="0" applyFont="1" applyFill="1" applyBorder="1" applyAlignment="1">
      <alignment horizontal="center" wrapText="1"/>
    </xf>
    <xf numFmtId="0" fontId="5" fillId="10" borderId="2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 wrapText="1"/>
    </xf>
    <xf numFmtId="2" fontId="25" fillId="8" borderId="3" xfId="0" applyNumberFormat="1" applyFont="1" applyFill="1" applyBorder="1"/>
    <xf numFmtId="0" fontId="25" fillId="0" borderId="0" xfId="0" applyFont="1"/>
    <xf numFmtId="2" fontId="25" fillId="6" borderId="3" xfId="0" applyNumberFormat="1" applyFont="1" applyFill="1" applyBorder="1"/>
    <xf numFmtId="2" fontId="25" fillId="8" borderId="1" xfId="0" applyNumberFormat="1" applyFont="1" applyFill="1" applyBorder="1"/>
    <xf numFmtId="0" fontId="25" fillId="0" borderId="0" xfId="0" applyFont="1" applyAlignment="1">
      <alignment horizontal="center"/>
    </xf>
    <xf numFmtId="43" fontId="4" fillId="0" borderId="1" xfId="2" applyFont="1" applyBorder="1"/>
    <xf numFmtId="0" fontId="1" fillId="0" borderId="0" xfId="0" applyFont="1" applyAlignment="1">
      <alignment wrapText="1"/>
    </xf>
    <xf numFmtId="0" fontId="4" fillId="6" borderId="0" xfId="0" applyFont="1" applyFill="1" applyAlignment="1">
      <alignment vertical="center"/>
    </xf>
    <xf numFmtId="43" fontId="25" fillId="6" borderId="1" xfId="2" applyFont="1" applyFill="1" applyBorder="1"/>
    <xf numFmtId="43" fontId="25" fillId="6" borderId="7" xfId="2" applyFont="1" applyFill="1" applyBorder="1"/>
    <xf numFmtId="2" fontId="25" fillId="0" borderId="1" xfId="0" applyNumberFormat="1" applyFont="1" applyBorder="1"/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wrapText="1"/>
    </xf>
    <xf numFmtId="2" fontId="20" fillId="14" borderId="1" xfId="0" applyNumberFormat="1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2" fontId="19" fillId="14" borderId="1" xfId="0" applyNumberFormat="1" applyFont="1" applyFill="1" applyBorder="1" applyAlignment="1">
      <alignment horizontal="center" vertical="center"/>
    </xf>
    <xf numFmtId="2" fontId="8" fillId="14" borderId="1" xfId="0" applyNumberFormat="1" applyFont="1" applyFill="1" applyBorder="1" applyAlignment="1">
      <alignment horizontal="center"/>
    </xf>
    <xf numFmtId="2" fontId="10" fillId="14" borderId="1" xfId="0" applyNumberFormat="1" applyFont="1" applyFill="1" applyBorder="1" applyAlignment="1">
      <alignment horizontal="center"/>
    </xf>
    <xf numFmtId="2" fontId="22" fillId="14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16" fillId="0" borderId="0" xfId="0" applyFont="1" applyAlignment="1">
      <alignment horizontal="left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 vertical="center" wrapText="1"/>
    </xf>
    <xf numFmtId="0" fontId="5" fillId="13" borderId="13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 wrapText="1"/>
    </xf>
    <xf numFmtId="0" fontId="20" fillId="11" borderId="1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1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" fillId="12" borderId="4" xfId="0" applyFont="1" applyFill="1" applyBorder="1" applyAlignment="1">
      <alignment horizontal="center"/>
    </xf>
    <xf numFmtId="0" fontId="1" fillId="12" borderId="6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10" fillId="9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left"/>
    </xf>
  </cellXfs>
  <cellStyles count="3">
    <cellStyle name="Style 1" xfId="1" xr:uid="{00000000-0005-0000-0000-000002000000}"/>
    <cellStyle name="จุลภาค" xfId="2" builtinId="3"/>
    <cellStyle name="ปกติ" xfId="0" builtinId="0"/>
  </cellStyles>
  <dxfs count="0"/>
  <tableStyles count="0" defaultTableStyle="TableStyleMedium2" defaultPivotStyle="PivotStyleLight16"/>
  <colors>
    <mruColors>
      <color rgb="FFFFC9C9"/>
      <color rgb="FF0000FF"/>
      <color rgb="FFFFBDDE"/>
      <color rgb="FF3593A9"/>
      <color rgb="FFE2F2F6"/>
      <color rgb="FF71BCD1"/>
      <color rgb="FF80C4D6"/>
      <color rgb="FFD3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</xdr:colOff>
      <xdr:row>21</xdr:row>
      <xdr:rowOff>15240</xdr:rowOff>
    </xdr:from>
    <xdr:to>
      <xdr:col>3</xdr:col>
      <xdr:colOff>541020</xdr:colOff>
      <xdr:row>22</xdr:row>
      <xdr:rowOff>259080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5A6104D1-49F0-4DA4-B1F9-E97CA666E08A}"/>
            </a:ext>
          </a:extLst>
        </xdr:cNvPr>
        <xdr:cNvSpPr/>
      </xdr:nvSpPr>
      <xdr:spPr>
        <a:xfrm>
          <a:off x="5966460" y="5943600"/>
          <a:ext cx="457200" cy="518160"/>
        </a:xfrm>
        <a:prstGeom prst="rightBrace">
          <a:avLst/>
        </a:prstGeom>
        <a:noFill/>
        <a:ln w="1905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160020</xdr:colOff>
      <xdr:row>20</xdr:row>
      <xdr:rowOff>266700</xdr:rowOff>
    </xdr:from>
    <xdr:to>
      <xdr:col>10</xdr:col>
      <xdr:colOff>312420</xdr:colOff>
      <xdr:row>23</xdr:row>
      <xdr:rowOff>22860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9DB8C86-DF4C-454E-823C-E11F59EA7707}"/>
            </a:ext>
          </a:extLst>
        </xdr:cNvPr>
        <xdr:cNvSpPr txBox="1"/>
      </xdr:nvSpPr>
      <xdr:spPr>
        <a:xfrm>
          <a:off x="7071360" y="5920740"/>
          <a:ext cx="2133600" cy="579120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อาจารย์ประจำที่มี และไม่มีตำแหน่งวิชาการ รวมจำนวนแล้วต้องได้เท่ากับ จำนวนอาจารย์ทั้งหมด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624840</xdr:colOff>
      <xdr:row>20</xdr:row>
      <xdr:rowOff>243840</xdr:rowOff>
    </xdr:from>
    <xdr:to>
      <xdr:col>5</xdr:col>
      <xdr:colOff>22860</xdr:colOff>
      <xdr:row>23</xdr:row>
      <xdr:rowOff>22860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0AC97B8-1C43-4423-B520-F17ACD577F45}"/>
            </a:ext>
          </a:extLst>
        </xdr:cNvPr>
        <xdr:cNvSpPr/>
      </xdr:nvSpPr>
      <xdr:spPr>
        <a:xfrm>
          <a:off x="6507480" y="5897880"/>
          <a:ext cx="426720" cy="601980"/>
        </a:xfrm>
        <a:prstGeom prst="rect">
          <a:avLst/>
        </a:prstGeom>
        <a:noFill/>
        <a:ln w="9525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15240</xdr:colOff>
      <xdr:row>35</xdr:row>
      <xdr:rowOff>129540</xdr:rowOff>
    </xdr:from>
    <xdr:to>
      <xdr:col>9</xdr:col>
      <xdr:colOff>167640</xdr:colOff>
      <xdr:row>37</xdr:row>
      <xdr:rowOff>22860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BEA92ED-2B61-406C-ABFD-DA794832F2D4}"/>
            </a:ext>
          </a:extLst>
        </xdr:cNvPr>
        <xdr:cNvSpPr txBox="1"/>
      </xdr:nvSpPr>
      <xdr:spPr>
        <a:xfrm>
          <a:off x="6530340" y="9867900"/>
          <a:ext cx="2133600" cy="434340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หารด้วยจำนวนเงินสนับสนุนงานวิจัยฯ ตามกลุ่มสาขาวิชา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38100</xdr:colOff>
      <xdr:row>36</xdr:row>
      <xdr:rowOff>152400</xdr:rowOff>
    </xdr:from>
    <xdr:to>
      <xdr:col>4</xdr:col>
      <xdr:colOff>0</xdr:colOff>
      <xdr:row>36</xdr:row>
      <xdr:rowOff>152400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1DE54C4F-212A-43BD-BCC8-ADF93F23898E}"/>
            </a:ext>
          </a:extLst>
        </xdr:cNvPr>
        <xdr:cNvCxnSpPr/>
      </xdr:nvCxnSpPr>
      <xdr:spPr>
        <a:xfrm>
          <a:off x="5920740" y="10157460"/>
          <a:ext cx="594360" cy="0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198120</xdr:colOff>
      <xdr:row>32</xdr:row>
      <xdr:rowOff>83820</xdr:rowOff>
    </xdr:from>
    <xdr:to>
      <xdr:col>10</xdr:col>
      <xdr:colOff>220980</xdr:colOff>
      <xdr:row>35</xdr:row>
      <xdr:rowOff>106680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E3108233-9825-4320-8491-55B277A581DC}"/>
            </a:ext>
          </a:extLst>
        </xdr:cNvPr>
        <xdr:cNvCxnSpPr/>
      </xdr:nvCxnSpPr>
      <xdr:spPr>
        <a:xfrm flipV="1">
          <a:off x="7901940" y="9022080"/>
          <a:ext cx="1211580" cy="822960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48491</xdr:colOff>
      <xdr:row>42</xdr:row>
      <xdr:rowOff>159328</xdr:rowOff>
    </xdr:from>
    <xdr:to>
      <xdr:col>11</xdr:col>
      <xdr:colOff>117764</xdr:colOff>
      <xdr:row>45</xdr:row>
      <xdr:rowOff>131618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B5AAB42D-4C2D-40C5-A54D-08D236BF4D20}"/>
            </a:ext>
          </a:extLst>
        </xdr:cNvPr>
        <xdr:cNvCxnSpPr/>
      </xdr:nvCxnSpPr>
      <xdr:spPr>
        <a:xfrm>
          <a:off x="5936673" y="11977255"/>
          <a:ext cx="3463636" cy="782781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27709</xdr:colOff>
      <xdr:row>45</xdr:row>
      <xdr:rowOff>159328</xdr:rowOff>
    </xdr:from>
    <xdr:to>
      <xdr:col>3</xdr:col>
      <xdr:colOff>588818</xdr:colOff>
      <xdr:row>46</xdr:row>
      <xdr:rowOff>290945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CF5E0C28-E9B3-4F4D-B844-B5DDFA4EC06D}"/>
            </a:ext>
          </a:extLst>
        </xdr:cNvPr>
        <xdr:cNvCxnSpPr/>
      </xdr:nvCxnSpPr>
      <xdr:spPr>
        <a:xfrm>
          <a:off x="5915891" y="12787746"/>
          <a:ext cx="561109" cy="401781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13853</xdr:colOff>
      <xdr:row>46</xdr:row>
      <xdr:rowOff>138545</xdr:rowOff>
    </xdr:from>
    <xdr:to>
      <xdr:col>9</xdr:col>
      <xdr:colOff>166253</xdr:colOff>
      <xdr:row>46</xdr:row>
      <xdr:rowOff>637309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14D39EF-87F9-4D34-B69E-A041914C3A7A}"/>
            </a:ext>
          </a:extLst>
        </xdr:cNvPr>
        <xdr:cNvSpPr txBox="1"/>
      </xdr:nvSpPr>
      <xdr:spPr>
        <a:xfrm>
          <a:off x="6532417" y="13037127"/>
          <a:ext cx="2126672" cy="498764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หารด้วยร้อยละของผลรวมถ่วงน้ำหนักของผลงานทางวิชาการฯ ตามกลุ่มสาขาวิชา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9</xdr:col>
      <xdr:colOff>284019</xdr:colOff>
      <xdr:row>44</xdr:row>
      <xdr:rowOff>103909</xdr:rowOff>
    </xdr:from>
    <xdr:to>
      <xdr:col>21</xdr:col>
      <xdr:colOff>277091</xdr:colOff>
      <xdr:row>46</xdr:row>
      <xdr:rowOff>519546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75FC5D30-BB50-432E-86AE-96881C3B881D}"/>
            </a:ext>
          </a:extLst>
        </xdr:cNvPr>
        <xdr:cNvCxnSpPr/>
      </xdr:nvCxnSpPr>
      <xdr:spPr>
        <a:xfrm flipV="1">
          <a:off x="8776855" y="12462164"/>
          <a:ext cx="3865418" cy="955964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79447</xdr:colOff>
      <xdr:row>1</xdr:row>
      <xdr:rowOff>133349</xdr:rowOff>
    </xdr:from>
    <xdr:to>
      <xdr:col>18</xdr:col>
      <xdr:colOff>428538</xdr:colOff>
      <xdr:row>12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85422" y="447674"/>
          <a:ext cx="6635591" cy="406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3"/>
  <sheetViews>
    <sheetView tabSelected="1" zoomScaleNormal="100" workbookViewId="0">
      <pane ySplit="4" topLeftCell="A5" activePane="bottomLeft" state="frozen"/>
      <selection pane="bottomLeft" activeCell="B11" sqref="B11"/>
    </sheetView>
  </sheetViews>
  <sheetFormatPr defaultColWidth="9.21875" defaultRowHeight="24.6" x14ac:dyDescent="0.7"/>
  <cols>
    <col min="1" max="1" width="3.109375" style="9" customWidth="1"/>
    <col min="2" max="2" width="47" style="11" customWidth="1"/>
    <col min="3" max="3" width="0.109375" style="9" customWidth="1"/>
    <col min="4" max="4" width="11.77734375" style="9" customWidth="1"/>
    <col min="5" max="5" width="11.21875" style="9" customWidth="1"/>
    <col min="6" max="6" width="13.77734375" style="9" customWidth="1"/>
    <col min="7" max="7" width="17.44140625" style="9" customWidth="1"/>
    <col min="8" max="8" width="13.88671875" style="9" customWidth="1"/>
    <col min="9" max="9" width="9.21875" style="9" customWidth="1"/>
    <col min="10" max="10" width="11.44140625" style="34" customWidth="1"/>
    <col min="11" max="11" width="13.77734375" style="9" customWidth="1"/>
    <col min="12" max="12" width="3.44140625" style="8" customWidth="1"/>
    <col min="13" max="13" width="9.5546875" style="8" bestFit="1" customWidth="1"/>
    <col min="14" max="14" width="9.21875" style="8"/>
    <col min="15" max="15" width="9.21875" style="9"/>
    <col min="16" max="16384" width="9.21875" style="8"/>
  </cols>
  <sheetData>
    <row r="1" spans="1:19" s="26" customFormat="1" ht="27.6" x14ac:dyDescent="0.8">
      <c r="A1" s="25"/>
      <c r="B1" s="106" t="s">
        <v>59</v>
      </c>
      <c r="C1" s="106"/>
      <c r="D1" s="106"/>
      <c r="E1" s="106"/>
      <c r="F1" s="106"/>
      <c r="G1" s="106"/>
      <c r="H1" s="106"/>
      <c r="I1" s="106"/>
      <c r="J1" s="106"/>
      <c r="K1" s="106"/>
      <c r="L1" s="79" t="s">
        <v>106</v>
      </c>
      <c r="O1" s="25"/>
    </row>
    <row r="2" spans="1:19" s="26" customFormat="1" ht="30.75" customHeight="1" x14ac:dyDescent="0.8">
      <c r="A2" s="25"/>
      <c r="B2" s="54" t="s">
        <v>108</v>
      </c>
      <c r="C2" s="27"/>
      <c r="D2" s="27"/>
      <c r="E2" s="27"/>
      <c r="F2" s="27"/>
      <c r="G2" s="27"/>
      <c r="H2" s="27"/>
      <c r="I2" s="27"/>
      <c r="J2" s="49"/>
      <c r="K2" s="27"/>
      <c r="L2" s="80" t="s">
        <v>109</v>
      </c>
      <c r="O2" s="25"/>
    </row>
    <row r="3" spans="1:19" ht="23.25" customHeight="1" x14ac:dyDescent="0.7">
      <c r="B3" s="116" t="s">
        <v>115</v>
      </c>
      <c r="C3" s="28"/>
      <c r="D3" s="114" t="s">
        <v>114</v>
      </c>
      <c r="E3" s="114" t="s">
        <v>60</v>
      </c>
      <c r="F3" s="112" t="s">
        <v>113</v>
      </c>
      <c r="G3" s="107" t="s">
        <v>61</v>
      </c>
      <c r="H3" s="108"/>
      <c r="I3" s="108"/>
      <c r="J3" s="109"/>
      <c r="K3" s="110" t="s">
        <v>112</v>
      </c>
      <c r="L3"/>
      <c r="M3"/>
      <c r="N3"/>
      <c r="O3"/>
      <c r="P3"/>
      <c r="Q3"/>
      <c r="R3"/>
      <c r="S3"/>
    </row>
    <row r="4" spans="1:19" ht="48" x14ac:dyDescent="0.7">
      <c r="B4" s="117"/>
      <c r="C4" s="29"/>
      <c r="D4" s="115"/>
      <c r="E4" s="115"/>
      <c r="F4" s="113"/>
      <c r="G4" s="81" t="s">
        <v>110</v>
      </c>
      <c r="H4" s="78" t="s">
        <v>111</v>
      </c>
      <c r="I4" s="83" t="s">
        <v>116</v>
      </c>
      <c r="J4" s="82" t="s">
        <v>117</v>
      </c>
      <c r="K4" s="111"/>
      <c r="L4"/>
      <c r="M4"/>
      <c r="N4"/>
      <c r="O4"/>
      <c r="P4"/>
      <c r="Q4"/>
      <c r="R4"/>
      <c r="S4"/>
    </row>
    <row r="5" spans="1:19" x14ac:dyDescent="0.7">
      <c r="A5" s="9">
        <v>1</v>
      </c>
      <c r="B5" s="32" t="s">
        <v>63</v>
      </c>
      <c r="C5" s="30">
        <v>5</v>
      </c>
      <c r="D5" s="58">
        <v>20</v>
      </c>
      <c r="E5" s="59">
        <v>10</v>
      </c>
      <c r="F5" s="51">
        <f>E5/D5</f>
        <v>0.5</v>
      </c>
      <c r="G5" s="51">
        <f>+F5</f>
        <v>0.5</v>
      </c>
      <c r="H5" s="62">
        <v>4</v>
      </c>
      <c r="I5" s="51">
        <f>SUM(G5)-(H5)</f>
        <v>-3.5</v>
      </c>
      <c r="J5" s="51">
        <f>SUM(I5)*100/H5</f>
        <v>-87.5</v>
      </c>
      <c r="K5" s="53">
        <f>IF(J5&lt;=0,5,IF(J5&gt;=20,0,5-J5/4))</f>
        <v>5</v>
      </c>
      <c r="L5"/>
      <c r="M5"/>
      <c r="N5"/>
      <c r="O5"/>
      <c r="P5"/>
      <c r="Q5"/>
      <c r="R5"/>
      <c r="S5"/>
    </row>
    <row r="6" spans="1:19" x14ac:dyDescent="0.7">
      <c r="A6" s="9">
        <v>2</v>
      </c>
      <c r="B6" s="36" t="s">
        <v>99</v>
      </c>
      <c r="C6" s="31">
        <v>5</v>
      </c>
      <c r="D6" s="58">
        <v>1</v>
      </c>
      <c r="E6" s="59">
        <v>1</v>
      </c>
      <c r="F6" s="51">
        <f t="shared" ref="F6:F37" si="0">E6/D6</f>
        <v>1</v>
      </c>
      <c r="G6" s="51">
        <f t="shared" ref="G6:G33" si="1">+F6</f>
        <v>1</v>
      </c>
      <c r="H6" s="63">
        <v>8</v>
      </c>
      <c r="I6" s="51">
        <f t="shared" ref="I6:I33" si="2">SUM(G6)-(H6)</f>
        <v>-7</v>
      </c>
      <c r="J6" s="51">
        <f>SUM(I6)*100/H6</f>
        <v>-87.5</v>
      </c>
      <c r="K6" s="53">
        <f t="shared" ref="K6:K24" si="3">IF(J6&lt;=0,5,IF(J6&gt;=20,0,5-J6/4))</f>
        <v>5</v>
      </c>
      <c r="L6"/>
      <c r="M6"/>
      <c r="N6"/>
      <c r="O6"/>
      <c r="P6"/>
      <c r="Q6"/>
      <c r="R6"/>
      <c r="S6"/>
    </row>
    <row r="7" spans="1:19" x14ac:dyDescent="0.7">
      <c r="A7" s="9">
        <v>3</v>
      </c>
      <c r="B7" s="32" t="s">
        <v>64</v>
      </c>
      <c r="C7" s="31">
        <v>5</v>
      </c>
      <c r="D7" s="58">
        <v>1</v>
      </c>
      <c r="E7" s="59">
        <v>1</v>
      </c>
      <c r="F7" s="51">
        <f t="shared" si="0"/>
        <v>1</v>
      </c>
      <c r="G7" s="51">
        <f>+F7</f>
        <v>1</v>
      </c>
      <c r="H7" s="64">
        <v>6.99</v>
      </c>
      <c r="I7" s="51">
        <f t="shared" si="2"/>
        <v>-5.99</v>
      </c>
      <c r="J7" s="51">
        <f>SUM(I7)*100/H7</f>
        <v>-85.693848354792564</v>
      </c>
      <c r="K7" s="53">
        <f t="shared" si="3"/>
        <v>5</v>
      </c>
      <c r="L7"/>
      <c r="M7"/>
      <c r="N7"/>
      <c r="O7"/>
      <c r="P7"/>
      <c r="Q7"/>
      <c r="R7"/>
      <c r="S7"/>
    </row>
    <row r="8" spans="1:19" x14ac:dyDescent="0.7">
      <c r="A8" s="9">
        <v>4</v>
      </c>
      <c r="B8" s="36" t="s">
        <v>65</v>
      </c>
      <c r="C8" s="31">
        <v>3.5</v>
      </c>
      <c r="D8" s="58">
        <v>1</v>
      </c>
      <c r="E8" s="59">
        <v>1</v>
      </c>
      <c r="F8" s="51">
        <f t="shared" si="0"/>
        <v>1</v>
      </c>
      <c r="G8" s="51">
        <f t="shared" si="1"/>
        <v>1</v>
      </c>
      <c r="H8" s="63">
        <v>8</v>
      </c>
      <c r="I8" s="51">
        <f t="shared" si="2"/>
        <v>-7</v>
      </c>
      <c r="J8" s="51">
        <f t="shared" ref="J8:J33" si="4">SUM(I8)*100/H8</f>
        <v>-87.5</v>
      </c>
      <c r="K8" s="53">
        <f t="shared" si="3"/>
        <v>5</v>
      </c>
      <c r="L8"/>
      <c r="M8"/>
      <c r="N8"/>
      <c r="O8"/>
      <c r="P8"/>
      <c r="Q8"/>
      <c r="R8"/>
      <c r="S8"/>
    </row>
    <row r="9" spans="1:19" x14ac:dyDescent="0.7">
      <c r="A9" s="9">
        <v>5</v>
      </c>
      <c r="B9" s="32" t="s">
        <v>101</v>
      </c>
      <c r="C9" s="33">
        <v>0</v>
      </c>
      <c r="D9" s="58">
        <v>35</v>
      </c>
      <c r="E9" s="59">
        <v>237.72</v>
      </c>
      <c r="F9" s="51">
        <f t="shared" si="0"/>
        <v>6.7919999999999998</v>
      </c>
      <c r="G9" s="51">
        <f t="shared" si="1"/>
        <v>6.7919999999999998</v>
      </c>
      <c r="H9" s="63">
        <v>8</v>
      </c>
      <c r="I9" s="51">
        <f t="shared" si="2"/>
        <v>-1.2080000000000002</v>
      </c>
      <c r="J9" s="51">
        <f t="shared" si="4"/>
        <v>-15.100000000000001</v>
      </c>
      <c r="K9" s="53">
        <f t="shared" si="3"/>
        <v>5</v>
      </c>
      <c r="L9"/>
      <c r="M9"/>
      <c r="N9"/>
      <c r="O9"/>
      <c r="P9"/>
      <c r="Q9"/>
      <c r="R9"/>
      <c r="S9"/>
    </row>
    <row r="10" spans="1:19" x14ac:dyDescent="0.7">
      <c r="A10" s="9">
        <v>6</v>
      </c>
      <c r="B10" s="36" t="s">
        <v>66</v>
      </c>
      <c r="C10" s="31">
        <v>0</v>
      </c>
      <c r="D10" s="58">
        <v>1</v>
      </c>
      <c r="E10" s="59">
        <v>1</v>
      </c>
      <c r="F10" s="51">
        <f t="shared" si="0"/>
        <v>1</v>
      </c>
      <c r="G10" s="51">
        <f t="shared" si="1"/>
        <v>1</v>
      </c>
      <c r="H10" s="63">
        <v>8</v>
      </c>
      <c r="I10" s="51">
        <f t="shared" si="2"/>
        <v>-7</v>
      </c>
      <c r="J10" s="51">
        <f t="shared" si="4"/>
        <v>-87.5</v>
      </c>
      <c r="K10" s="53">
        <f t="shared" si="3"/>
        <v>5</v>
      </c>
      <c r="L10"/>
      <c r="M10"/>
      <c r="N10"/>
      <c r="O10"/>
      <c r="P10"/>
      <c r="Q10"/>
      <c r="R10"/>
      <c r="S10"/>
    </row>
    <row r="11" spans="1:19" x14ac:dyDescent="0.7">
      <c r="A11" s="9">
        <v>7</v>
      </c>
      <c r="B11" s="32" t="s">
        <v>100</v>
      </c>
      <c r="C11" s="33">
        <v>5</v>
      </c>
      <c r="D11" s="58">
        <v>1</v>
      </c>
      <c r="E11" s="59">
        <v>1</v>
      </c>
      <c r="F11" s="51">
        <f t="shared" si="0"/>
        <v>1</v>
      </c>
      <c r="G11" s="51">
        <f t="shared" si="1"/>
        <v>1</v>
      </c>
      <c r="H11" s="63">
        <v>8</v>
      </c>
      <c r="I11" s="51">
        <f>SUM(G11)-(H11)</f>
        <v>-7</v>
      </c>
      <c r="J11" s="51">
        <f>SUM(I11)*100/H11</f>
        <v>-87.5</v>
      </c>
      <c r="K11" s="53">
        <f t="shared" si="3"/>
        <v>5</v>
      </c>
      <c r="L11"/>
      <c r="M11"/>
      <c r="N11"/>
      <c r="O11"/>
      <c r="P11"/>
      <c r="Q11"/>
      <c r="R11"/>
      <c r="S11"/>
    </row>
    <row r="12" spans="1:19" x14ac:dyDescent="0.7">
      <c r="A12" s="9">
        <v>8</v>
      </c>
      <c r="B12" s="36" t="s">
        <v>67</v>
      </c>
      <c r="C12" s="31">
        <v>0</v>
      </c>
      <c r="D12" s="58">
        <v>1</v>
      </c>
      <c r="E12" s="59">
        <v>1</v>
      </c>
      <c r="F12" s="51">
        <f t="shared" si="0"/>
        <v>1</v>
      </c>
      <c r="G12" s="51">
        <f>+F12</f>
        <v>1</v>
      </c>
      <c r="H12" s="63">
        <v>8</v>
      </c>
      <c r="I12" s="51">
        <f t="shared" si="2"/>
        <v>-7</v>
      </c>
      <c r="J12" s="51">
        <f t="shared" si="4"/>
        <v>-87.5</v>
      </c>
      <c r="K12" s="53">
        <f t="shared" si="3"/>
        <v>5</v>
      </c>
      <c r="L12"/>
      <c r="M12"/>
      <c r="N12"/>
      <c r="O12"/>
      <c r="P12"/>
      <c r="Q12"/>
      <c r="R12"/>
      <c r="S12"/>
    </row>
    <row r="13" spans="1:19" x14ac:dyDescent="0.7">
      <c r="A13" s="9">
        <v>9</v>
      </c>
      <c r="B13" s="36" t="s">
        <v>102</v>
      </c>
      <c r="C13" s="31">
        <v>0</v>
      </c>
      <c r="D13" s="58">
        <v>1</v>
      </c>
      <c r="E13" s="59">
        <v>1</v>
      </c>
      <c r="F13" s="51">
        <f t="shared" si="0"/>
        <v>1</v>
      </c>
      <c r="G13" s="51">
        <f>+F13</f>
        <v>1</v>
      </c>
      <c r="H13" s="63">
        <v>8</v>
      </c>
      <c r="I13" s="51">
        <f t="shared" ref="I13" si="5">SUM(G13)-(H13)</f>
        <v>-7</v>
      </c>
      <c r="J13" s="51">
        <f t="shared" ref="J13" si="6">SUM(I13)*100/H13</f>
        <v>-87.5</v>
      </c>
      <c r="K13" s="53">
        <f t="shared" si="3"/>
        <v>5</v>
      </c>
      <c r="L13"/>
      <c r="M13"/>
      <c r="N13"/>
      <c r="O13"/>
      <c r="P13"/>
      <c r="Q13"/>
      <c r="R13"/>
      <c r="S13"/>
    </row>
    <row r="14" spans="1:19" x14ac:dyDescent="0.7">
      <c r="A14" s="9">
        <v>10</v>
      </c>
      <c r="B14" s="36" t="s">
        <v>94</v>
      </c>
      <c r="C14" s="31">
        <v>5</v>
      </c>
      <c r="D14" s="58">
        <v>50</v>
      </c>
      <c r="E14" s="59">
        <v>300</v>
      </c>
      <c r="F14" s="51">
        <f t="shared" si="0"/>
        <v>6</v>
      </c>
      <c r="G14" s="51">
        <f t="shared" si="1"/>
        <v>6</v>
      </c>
      <c r="H14" s="63">
        <v>20</v>
      </c>
      <c r="I14" s="51">
        <f t="shared" si="2"/>
        <v>-14</v>
      </c>
      <c r="J14" s="51">
        <f t="shared" si="4"/>
        <v>-70</v>
      </c>
      <c r="K14" s="53">
        <f t="shared" si="3"/>
        <v>5</v>
      </c>
      <c r="L14"/>
      <c r="M14"/>
      <c r="N14"/>
      <c r="O14"/>
      <c r="P14"/>
      <c r="Q14"/>
      <c r="R14"/>
      <c r="S14"/>
    </row>
    <row r="15" spans="1:19" x14ac:dyDescent="0.7">
      <c r="A15" s="9">
        <v>11</v>
      </c>
      <c r="B15" s="32" t="s">
        <v>68</v>
      </c>
      <c r="C15" s="31">
        <v>5</v>
      </c>
      <c r="D15" s="58">
        <v>1</v>
      </c>
      <c r="E15" s="59">
        <v>1</v>
      </c>
      <c r="F15" s="51">
        <f t="shared" si="0"/>
        <v>1</v>
      </c>
      <c r="G15" s="51">
        <f t="shared" si="1"/>
        <v>1</v>
      </c>
      <c r="H15" s="63">
        <v>20</v>
      </c>
      <c r="I15" s="51">
        <f t="shared" si="2"/>
        <v>-19</v>
      </c>
      <c r="J15" s="51">
        <f t="shared" si="4"/>
        <v>-95</v>
      </c>
      <c r="K15" s="53">
        <f t="shared" si="3"/>
        <v>5</v>
      </c>
      <c r="L15"/>
      <c r="M15"/>
      <c r="N15"/>
      <c r="O15"/>
      <c r="P15"/>
      <c r="Q15"/>
      <c r="R15"/>
      <c r="S15"/>
    </row>
    <row r="16" spans="1:19" ht="24" customHeight="1" x14ac:dyDescent="0.7">
      <c r="A16" s="9">
        <v>12</v>
      </c>
      <c r="B16" s="36" t="s">
        <v>69</v>
      </c>
      <c r="C16" s="31">
        <v>3.85</v>
      </c>
      <c r="D16" s="58">
        <v>1</v>
      </c>
      <c r="E16" s="59">
        <v>1</v>
      </c>
      <c r="F16" s="51">
        <f t="shared" si="0"/>
        <v>1</v>
      </c>
      <c r="G16" s="51">
        <f t="shared" si="1"/>
        <v>1</v>
      </c>
      <c r="H16" s="63">
        <v>20</v>
      </c>
      <c r="I16" s="51">
        <f t="shared" si="2"/>
        <v>-19</v>
      </c>
      <c r="J16" s="51">
        <f t="shared" si="4"/>
        <v>-95</v>
      </c>
      <c r="K16" s="53">
        <f t="shared" si="3"/>
        <v>5</v>
      </c>
      <c r="L16"/>
      <c r="M16"/>
      <c r="N16"/>
      <c r="O16"/>
      <c r="P16"/>
      <c r="Q16"/>
      <c r="R16"/>
      <c r="S16"/>
    </row>
    <row r="17" spans="1:19" x14ac:dyDescent="0.7">
      <c r="A17" s="9">
        <v>13</v>
      </c>
      <c r="B17" s="32" t="s">
        <v>70</v>
      </c>
      <c r="C17" s="31">
        <v>0</v>
      </c>
      <c r="D17" s="58">
        <v>1</v>
      </c>
      <c r="E17" s="59">
        <v>1</v>
      </c>
      <c r="F17" s="51">
        <f t="shared" si="0"/>
        <v>1</v>
      </c>
      <c r="G17" s="51">
        <f>+F17</f>
        <v>1</v>
      </c>
      <c r="H17" s="63">
        <v>20</v>
      </c>
      <c r="I17" s="51">
        <f>SUM(G17)-(H17)</f>
        <v>-19</v>
      </c>
      <c r="J17" s="51">
        <f t="shared" si="4"/>
        <v>-95</v>
      </c>
      <c r="K17" s="53">
        <f t="shared" si="3"/>
        <v>5</v>
      </c>
      <c r="L17"/>
      <c r="M17"/>
      <c r="N17"/>
      <c r="O17"/>
      <c r="P17"/>
      <c r="Q17"/>
      <c r="R17"/>
      <c r="S17"/>
    </row>
    <row r="18" spans="1:19" x14ac:dyDescent="0.7">
      <c r="A18" s="9">
        <v>14</v>
      </c>
      <c r="B18" s="36" t="s">
        <v>90</v>
      </c>
      <c r="C18" s="31"/>
      <c r="D18" s="58">
        <v>1</v>
      </c>
      <c r="E18" s="59">
        <v>1</v>
      </c>
      <c r="F18" s="51">
        <f t="shared" si="0"/>
        <v>1</v>
      </c>
      <c r="G18" s="51">
        <f>+F18</f>
        <v>1</v>
      </c>
      <c r="H18" s="63">
        <v>20</v>
      </c>
      <c r="I18" s="51">
        <f>SUM(G18)-(H18)</f>
        <v>-19</v>
      </c>
      <c r="J18" s="51">
        <f t="shared" si="4"/>
        <v>-95</v>
      </c>
      <c r="K18" s="53">
        <f t="shared" si="3"/>
        <v>5</v>
      </c>
      <c r="L18"/>
      <c r="M18"/>
      <c r="N18"/>
      <c r="O18"/>
      <c r="P18"/>
      <c r="Q18"/>
      <c r="R18"/>
      <c r="S18"/>
    </row>
    <row r="19" spans="1:19" x14ac:dyDescent="0.7">
      <c r="A19" s="9">
        <v>15</v>
      </c>
      <c r="B19" s="36" t="s">
        <v>71</v>
      </c>
      <c r="C19" s="10">
        <v>4.83</v>
      </c>
      <c r="D19" s="58">
        <v>1</v>
      </c>
      <c r="E19" s="59">
        <v>1</v>
      </c>
      <c r="F19" s="51">
        <f t="shared" si="0"/>
        <v>1</v>
      </c>
      <c r="G19" s="51">
        <f t="shared" si="1"/>
        <v>1</v>
      </c>
      <c r="H19" s="63">
        <v>20</v>
      </c>
      <c r="I19" s="51">
        <f t="shared" si="2"/>
        <v>-19</v>
      </c>
      <c r="J19" s="51">
        <f t="shared" si="4"/>
        <v>-95</v>
      </c>
      <c r="K19" s="53">
        <f t="shared" si="3"/>
        <v>5</v>
      </c>
      <c r="L19"/>
      <c r="M19"/>
      <c r="N19"/>
      <c r="O19"/>
      <c r="P19"/>
      <c r="Q19"/>
      <c r="R19"/>
      <c r="S19"/>
    </row>
    <row r="20" spans="1:19" x14ac:dyDescent="0.7">
      <c r="A20" s="9">
        <v>16</v>
      </c>
      <c r="B20" s="36" t="s">
        <v>72</v>
      </c>
      <c r="C20" s="31">
        <v>0</v>
      </c>
      <c r="D20" s="58">
        <v>1</v>
      </c>
      <c r="E20" s="59">
        <v>1</v>
      </c>
      <c r="F20" s="51">
        <f t="shared" si="0"/>
        <v>1</v>
      </c>
      <c r="G20" s="51">
        <f t="shared" si="1"/>
        <v>1</v>
      </c>
      <c r="H20" s="63">
        <v>15</v>
      </c>
      <c r="I20" s="51">
        <f t="shared" si="2"/>
        <v>-14</v>
      </c>
      <c r="J20" s="51">
        <f t="shared" si="4"/>
        <v>-93.333333333333329</v>
      </c>
      <c r="K20" s="53">
        <f t="shared" si="3"/>
        <v>5</v>
      </c>
      <c r="L20"/>
      <c r="M20"/>
      <c r="N20"/>
      <c r="O20"/>
      <c r="P20"/>
      <c r="Q20"/>
      <c r="R20"/>
      <c r="S20"/>
    </row>
    <row r="21" spans="1:19" x14ac:dyDescent="0.7">
      <c r="A21" s="9">
        <v>17</v>
      </c>
      <c r="B21" s="32" t="s">
        <v>125</v>
      </c>
      <c r="C21" s="31">
        <v>0</v>
      </c>
      <c r="D21" s="58">
        <v>1</v>
      </c>
      <c r="E21" s="59">
        <v>1</v>
      </c>
      <c r="F21" s="51">
        <f t="shared" si="0"/>
        <v>1</v>
      </c>
      <c r="G21" s="51">
        <f t="shared" si="1"/>
        <v>1</v>
      </c>
      <c r="H21" s="63">
        <v>25</v>
      </c>
      <c r="I21" s="51">
        <f t="shared" si="2"/>
        <v>-24</v>
      </c>
      <c r="J21" s="51">
        <f t="shared" si="4"/>
        <v>-96</v>
      </c>
      <c r="K21" s="53">
        <f t="shared" si="3"/>
        <v>5</v>
      </c>
      <c r="L21"/>
      <c r="M21"/>
      <c r="N21"/>
      <c r="O21"/>
      <c r="P21"/>
      <c r="Q21"/>
      <c r="R21"/>
      <c r="S21"/>
    </row>
    <row r="22" spans="1:19" x14ac:dyDescent="0.7">
      <c r="A22" s="9">
        <v>18</v>
      </c>
      <c r="B22" s="36" t="s">
        <v>73</v>
      </c>
      <c r="C22" s="31">
        <v>1.5</v>
      </c>
      <c r="D22" s="58">
        <v>1</v>
      </c>
      <c r="E22" s="59">
        <v>1</v>
      </c>
      <c r="F22" s="51">
        <f t="shared" si="0"/>
        <v>1</v>
      </c>
      <c r="G22" s="51">
        <f t="shared" si="1"/>
        <v>1</v>
      </c>
      <c r="H22" s="63">
        <v>25</v>
      </c>
      <c r="I22" s="51">
        <f t="shared" si="2"/>
        <v>-24</v>
      </c>
      <c r="J22" s="51">
        <f t="shared" si="4"/>
        <v>-96</v>
      </c>
      <c r="K22" s="53">
        <f t="shared" si="3"/>
        <v>5</v>
      </c>
      <c r="L22"/>
      <c r="M22"/>
      <c r="N22"/>
      <c r="O22"/>
      <c r="P22"/>
      <c r="Q22"/>
      <c r="R22"/>
      <c r="S22"/>
    </row>
    <row r="23" spans="1:19" x14ac:dyDescent="0.7">
      <c r="A23" s="9">
        <v>19</v>
      </c>
      <c r="B23" s="77" t="s">
        <v>118</v>
      </c>
      <c r="C23" s="31">
        <v>0</v>
      </c>
      <c r="D23" s="58">
        <v>40</v>
      </c>
      <c r="E23" s="59">
        <v>917.45</v>
      </c>
      <c r="F23" s="51">
        <f t="shared" si="0"/>
        <v>22.936250000000001</v>
      </c>
      <c r="G23" s="51">
        <f t="shared" si="1"/>
        <v>22.936250000000001</v>
      </c>
      <c r="H23" s="63">
        <v>25</v>
      </c>
      <c r="I23" s="51">
        <f t="shared" si="2"/>
        <v>-2.0637499999999989</v>
      </c>
      <c r="J23" s="51">
        <f>SUM(I23)*100/H23</f>
        <v>-8.2549999999999955</v>
      </c>
      <c r="K23" s="53">
        <f>IF(J23&lt;=0,5,IF(J23&gt;=20,0,5-J23/4))</f>
        <v>5</v>
      </c>
      <c r="L23"/>
      <c r="M23"/>
      <c r="N23"/>
      <c r="O23"/>
      <c r="P23"/>
      <c r="Q23"/>
      <c r="R23"/>
      <c r="S23"/>
    </row>
    <row r="24" spans="1:19" x14ac:dyDescent="0.7">
      <c r="A24" s="9">
        <v>20</v>
      </c>
      <c r="B24" s="36" t="s">
        <v>74</v>
      </c>
      <c r="C24" s="31">
        <v>5</v>
      </c>
      <c r="D24" s="58">
        <v>1</v>
      </c>
      <c r="E24" s="59">
        <v>1</v>
      </c>
      <c r="F24" s="51">
        <f t="shared" si="0"/>
        <v>1</v>
      </c>
      <c r="G24" s="51">
        <f t="shared" si="1"/>
        <v>1</v>
      </c>
      <c r="H24" s="63">
        <v>25</v>
      </c>
      <c r="I24" s="51">
        <f t="shared" si="2"/>
        <v>-24</v>
      </c>
      <c r="J24" s="51">
        <f t="shared" si="4"/>
        <v>-96</v>
      </c>
      <c r="K24" s="53">
        <f t="shared" si="3"/>
        <v>5</v>
      </c>
      <c r="L24"/>
      <c r="M24"/>
      <c r="N24"/>
      <c r="O24"/>
      <c r="P24"/>
      <c r="Q24"/>
      <c r="R24"/>
      <c r="S24"/>
    </row>
    <row r="25" spans="1:19" x14ac:dyDescent="0.7">
      <c r="A25" s="9">
        <v>21</v>
      </c>
      <c r="B25" s="36" t="s">
        <v>91</v>
      </c>
      <c r="C25" s="31">
        <v>0</v>
      </c>
      <c r="D25" s="58">
        <v>51</v>
      </c>
      <c r="E25" s="59">
        <v>500</v>
      </c>
      <c r="F25" s="51">
        <f t="shared" si="0"/>
        <v>9.8039215686274517</v>
      </c>
      <c r="G25" s="51">
        <f>+F25</f>
        <v>9.8039215686274517</v>
      </c>
      <c r="H25" s="63">
        <v>20</v>
      </c>
      <c r="I25" s="51">
        <f t="shared" si="2"/>
        <v>-10.196078431372548</v>
      </c>
      <c r="J25" s="51">
        <f t="shared" si="4"/>
        <v>-50.980392156862742</v>
      </c>
      <c r="K25" s="53">
        <f>IF(J25&lt;=0,5,IF(J25&gt;=20,0,5-J25/4))</f>
        <v>5</v>
      </c>
      <c r="L25"/>
      <c r="M25"/>
      <c r="N25"/>
      <c r="O25"/>
      <c r="P25"/>
      <c r="Q25"/>
      <c r="R25"/>
      <c r="S25"/>
    </row>
    <row r="26" spans="1:19" x14ac:dyDescent="0.7">
      <c r="A26" s="9">
        <v>22</v>
      </c>
      <c r="B26" s="32" t="s">
        <v>75</v>
      </c>
      <c r="C26" s="33">
        <v>5</v>
      </c>
      <c r="D26" s="58">
        <v>1</v>
      </c>
      <c r="E26" s="59">
        <v>1</v>
      </c>
      <c r="F26" s="51">
        <f t="shared" si="0"/>
        <v>1</v>
      </c>
      <c r="G26" s="51">
        <f>SUM(E26)/D26</f>
        <v>1</v>
      </c>
      <c r="H26" s="63">
        <v>12</v>
      </c>
      <c r="I26" s="51">
        <f t="shared" si="2"/>
        <v>-11</v>
      </c>
      <c r="J26" s="51">
        <f t="shared" si="4"/>
        <v>-91.666666666666671</v>
      </c>
      <c r="K26" s="53">
        <f t="shared" ref="K26:K37" si="7">IF(J26&lt;=0,5,IF(J26&gt;=20,0,5-J26/4))</f>
        <v>5</v>
      </c>
      <c r="L26"/>
      <c r="M26"/>
      <c r="N26"/>
      <c r="O26"/>
      <c r="P26"/>
      <c r="Q26"/>
      <c r="R26"/>
      <c r="S26"/>
    </row>
    <row r="27" spans="1:19" x14ac:dyDescent="0.7">
      <c r="A27" s="9">
        <v>23</v>
      </c>
      <c r="B27" s="36" t="s">
        <v>76</v>
      </c>
      <c r="C27" s="31">
        <v>0</v>
      </c>
      <c r="D27" s="58">
        <v>1</v>
      </c>
      <c r="E27" s="59">
        <v>1</v>
      </c>
      <c r="F27" s="51">
        <f t="shared" si="0"/>
        <v>1</v>
      </c>
      <c r="G27" s="51">
        <f t="shared" si="1"/>
        <v>1</v>
      </c>
      <c r="H27" s="63">
        <v>20</v>
      </c>
      <c r="I27" s="51">
        <f t="shared" si="2"/>
        <v>-19</v>
      </c>
      <c r="J27" s="51">
        <f t="shared" si="4"/>
        <v>-95</v>
      </c>
      <c r="K27" s="53">
        <f t="shared" si="7"/>
        <v>5</v>
      </c>
      <c r="L27"/>
      <c r="M27"/>
      <c r="N27"/>
      <c r="O27"/>
      <c r="P27"/>
      <c r="Q27"/>
      <c r="R27"/>
      <c r="S27"/>
    </row>
    <row r="28" spans="1:19" x14ac:dyDescent="0.7">
      <c r="A28" s="9">
        <v>24</v>
      </c>
      <c r="B28" s="32" t="s">
        <v>92</v>
      </c>
      <c r="C28" s="31">
        <v>0</v>
      </c>
      <c r="D28" s="58">
        <v>1</v>
      </c>
      <c r="E28" s="59">
        <v>1</v>
      </c>
      <c r="F28" s="51">
        <f t="shared" si="0"/>
        <v>1</v>
      </c>
      <c r="G28" s="51">
        <f t="shared" si="1"/>
        <v>1</v>
      </c>
      <c r="H28" s="63">
        <v>25</v>
      </c>
      <c r="I28" s="51">
        <f t="shared" si="2"/>
        <v>-24</v>
      </c>
      <c r="J28" s="51">
        <f t="shared" si="4"/>
        <v>-96</v>
      </c>
      <c r="K28" s="53">
        <f t="shared" si="7"/>
        <v>5</v>
      </c>
      <c r="L28"/>
      <c r="M28"/>
      <c r="N28"/>
      <c r="O28"/>
      <c r="P28"/>
      <c r="Q28"/>
      <c r="R28"/>
      <c r="S28"/>
    </row>
    <row r="29" spans="1:19" x14ac:dyDescent="0.7">
      <c r="A29" s="9">
        <v>25</v>
      </c>
      <c r="B29" s="36" t="s">
        <v>93</v>
      </c>
      <c r="C29" s="37">
        <v>3.5</v>
      </c>
      <c r="D29" s="58">
        <v>1</v>
      </c>
      <c r="E29" s="59">
        <v>1</v>
      </c>
      <c r="F29" s="51">
        <f t="shared" si="0"/>
        <v>1</v>
      </c>
      <c r="G29" s="51">
        <f t="shared" si="1"/>
        <v>1</v>
      </c>
      <c r="H29" s="63">
        <v>25</v>
      </c>
      <c r="I29" s="51">
        <f t="shared" si="2"/>
        <v>-24</v>
      </c>
      <c r="J29" s="51">
        <f>SUM(I29)*100/H29</f>
        <v>-96</v>
      </c>
      <c r="K29" s="53">
        <f t="shared" si="7"/>
        <v>5</v>
      </c>
      <c r="L29"/>
      <c r="M29"/>
      <c r="N29"/>
      <c r="O29"/>
      <c r="P29"/>
      <c r="Q29"/>
      <c r="R29"/>
      <c r="S29"/>
    </row>
    <row r="30" spans="1:19" x14ac:dyDescent="0.7">
      <c r="A30" s="9">
        <v>26</v>
      </c>
      <c r="B30" s="32" t="s">
        <v>77</v>
      </c>
      <c r="C30" s="31">
        <v>0</v>
      </c>
      <c r="D30" s="58">
        <v>1</v>
      </c>
      <c r="E30" s="59">
        <v>1</v>
      </c>
      <c r="F30" s="51">
        <f t="shared" si="0"/>
        <v>1</v>
      </c>
      <c r="G30" s="51">
        <f t="shared" si="1"/>
        <v>1</v>
      </c>
      <c r="H30" s="63">
        <v>50</v>
      </c>
      <c r="I30" s="51">
        <f t="shared" si="2"/>
        <v>-49</v>
      </c>
      <c r="J30" s="51">
        <f t="shared" si="4"/>
        <v>-98</v>
      </c>
      <c r="K30" s="53">
        <f t="shared" si="7"/>
        <v>5</v>
      </c>
      <c r="L30"/>
      <c r="M30"/>
      <c r="N30"/>
      <c r="O30"/>
      <c r="P30"/>
      <c r="Q30"/>
      <c r="R30"/>
      <c r="S30"/>
    </row>
    <row r="31" spans="1:19" x14ac:dyDescent="0.7">
      <c r="A31" s="9">
        <v>27</v>
      </c>
      <c r="B31" s="50" t="s">
        <v>105</v>
      </c>
      <c r="C31" s="31">
        <v>4</v>
      </c>
      <c r="D31" s="58">
        <v>1</v>
      </c>
      <c r="E31" s="59">
        <v>1</v>
      </c>
      <c r="F31" s="51">
        <f t="shared" si="0"/>
        <v>1</v>
      </c>
      <c r="G31" s="51">
        <f t="shared" si="1"/>
        <v>1</v>
      </c>
      <c r="H31" s="63">
        <v>25</v>
      </c>
      <c r="I31" s="51">
        <f t="shared" si="2"/>
        <v>-24</v>
      </c>
      <c r="J31" s="51">
        <f t="shared" si="4"/>
        <v>-96</v>
      </c>
      <c r="K31" s="53">
        <f t="shared" si="7"/>
        <v>5</v>
      </c>
      <c r="L31"/>
      <c r="M31"/>
      <c r="N31"/>
      <c r="O31"/>
      <c r="P31"/>
      <c r="Q31"/>
      <c r="R31"/>
      <c r="S31"/>
    </row>
    <row r="32" spans="1:19" x14ac:dyDescent="0.7">
      <c r="A32" s="9">
        <v>28</v>
      </c>
      <c r="B32" s="36" t="s">
        <v>96</v>
      </c>
      <c r="C32" s="31">
        <v>1.08</v>
      </c>
      <c r="D32" s="58">
        <v>6</v>
      </c>
      <c r="E32" s="59">
        <v>115.43</v>
      </c>
      <c r="F32" s="51">
        <f t="shared" si="0"/>
        <v>19.238333333333333</v>
      </c>
      <c r="G32" s="51">
        <f t="shared" si="1"/>
        <v>19.238333333333333</v>
      </c>
      <c r="H32" s="63">
        <v>25</v>
      </c>
      <c r="I32" s="51">
        <f t="shared" si="2"/>
        <v>-5.7616666666666667</v>
      </c>
      <c r="J32" s="51">
        <f t="shared" si="4"/>
        <v>-23.046666666666667</v>
      </c>
      <c r="K32" s="53">
        <f t="shared" si="7"/>
        <v>5</v>
      </c>
      <c r="L32"/>
      <c r="M32"/>
      <c r="N32"/>
      <c r="O32"/>
      <c r="P32"/>
      <c r="Q32"/>
      <c r="R32"/>
      <c r="S32"/>
    </row>
    <row r="33" spans="1:19" x14ac:dyDescent="0.7">
      <c r="A33" s="9">
        <v>29</v>
      </c>
      <c r="B33" s="36" t="s">
        <v>89</v>
      </c>
      <c r="C33" s="31">
        <v>5</v>
      </c>
      <c r="D33" s="58">
        <v>13</v>
      </c>
      <c r="E33" s="59">
        <v>80</v>
      </c>
      <c r="F33" s="51">
        <f t="shared" si="0"/>
        <v>6.1538461538461542</v>
      </c>
      <c r="G33" s="51">
        <f t="shared" si="1"/>
        <v>6.1538461538461542</v>
      </c>
      <c r="H33" s="63">
        <v>30</v>
      </c>
      <c r="I33" s="51">
        <f t="shared" si="2"/>
        <v>-23.846153846153847</v>
      </c>
      <c r="J33" s="51">
        <f t="shared" si="4"/>
        <v>-79.487179487179489</v>
      </c>
      <c r="K33" s="53">
        <f t="shared" si="7"/>
        <v>5</v>
      </c>
      <c r="L33"/>
      <c r="M33"/>
      <c r="N33"/>
      <c r="O33"/>
      <c r="P33"/>
      <c r="Q33"/>
      <c r="R33"/>
      <c r="S33"/>
    </row>
    <row r="34" spans="1:19" s="35" customFormat="1" x14ac:dyDescent="0.7">
      <c r="A34" s="9">
        <v>30</v>
      </c>
      <c r="B34" s="36" t="s">
        <v>95</v>
      </c>
      <c r="C34" s="31">
        <v>5</v>
      </c>
      <c r="D34" s="60">
        <v>1</v>
      </c>
      <c r="E34" s="61">
        <v>1</v>
      </c>
      <c r="F34" s="51">
        <f t="shared" si="0"/>
        <v>1</v>
      </c>
      <c r="G34" s="52">
        <f t="shared" ref="G34" si="8">+F34</f>
        <v>1</v>
      </c>
      <c r="H34" s="65">
        <v>25</v>
      </c>
      <c r="I34" s="52">
        <f t="shared" ref="I34" si="9">SUM(G34)-(H34)</f>
        <v>-24</v>
      </c>
      <c r="J34" s="52">
        <f t="shared" ref="J34" si="10">SUM(I34)*100/H34</f>
        <v>-96</v>
      </c>
      <c r="K34" s="53">
        <f t="shared" si="7"/>
        <v>5</v>
      </c>
      <c r="L34"/>
      <c r="M34"/>
      <c r="N34"/>
      <c r="O34"/>
      <c r="P34"/>
      <c r="Q34"/>
      <c r="R34"/>
      <c r="S34"/>
    </row>
    <row r="35" spans="1:19" s="35" customFormat="1" x14ac:dyDescent="0.7">
      <c r="A35" s="9">
        <v>31</v>
      </c>
      <c r="B35" s="36" t="s">
        <v>97</v>
      </c>
      <c r="C35" s="31">
        <v>5</v>
      </c>
      <c r="D35" s="60">
        <v>20</v>
      </c>
      <c r="E35" s="61">
        <v>90</v>
      </c>
      <c r="F35" s="51">
        <f t="shared" si="0"/>
        <v>4.5</v>
      </c>
      <c r="G35" s="52">
        <f>+F35</f>
        <v>4.5</v>
      </c>
      <c r="H35" s="65">
        <v>25</v>
      </c>
      <c r="I35" s="52">
        <f t="shared" ref="I35" si="11">SUM(G35)-(H35)</f>
        <v>-20.5</v>
      </c>
      <c r="J35" s="52">
        <f t="shared" ref="J35" si="12">SUM(I35)*100/H35</f>
        <v>-82</v>
      </c>
      <c r="K35" s="53">
        <f t="shared" si="7"/>
        <v>5</v>
      </c>
      <c r="L35"/>
      <c r="M35"/>
      <c r="N35"/>
      <c r="O35"/>
      <c r="P35"/>
      <c r="Q35"/>
      <c r="R35"/>
      <c r="S35"/>
    </row>
    <row r="36" spans="1:19" s="35" customFormat="1" x14ac:dyDescent="0.7">
      <c r="A36" s="9">
        <v>32</v>
      </c>
      <c r="B36" s="36" t="s">
        <v>119</v>
      </c>
      <c r="C36" s="31">
        <v>5</v>
      </c>
      <c r="D36" s="60">
        <v>1</v>
      </c>
      <c r="E36" s="61">
        <v>1</v>
      </c>
      <c r="F36" s="51">
        <f t="shared" si="0"/>
        <v>1</v>
      </c>
      <c r="G36" s="52">
        <f>+F36</f>
        <v>1</v>
      </c>
      <c r="H36" s="65">
        <v>25</v>
      </c>
      <c r="I36" s="52">
        <f t="shared" ref="I36" si="13">SUM(G36)-(H36)</f>
        <v>-24</v>
      </c>
      <c r="J36" s="52">
        <f t="shared" ref="J36" si="14">SUM(I36)*100/H36</f>
        <v>-96</v>
      </c>
      <c r="K36" s="53">
        <f t="shared" si="7"/>
        <v>5</v>
      </c>
      <c r="L36"/>
      <c r="M36"/>
      <c r="N36"/>
      <c r="O36"/>
      <c r="P36"/>
      <c r="Q36"/>
      <c r="R36"/>
      <c r="S36"/>
    </row>
    <row r="37" spans="1:19" s="35" customFormat="1" x14ac:dyDescent="0.7">
      <c r="A37" s="9">
        <v>33</v>
      </c>
      <c r="B37" s="36" t="s">
        <v>98</v>
      </c>
      <c r="C37" s="31">
        <v>5</v>
      </c>
      <c r="D37" s="60">
        <v>1</v>
      </c>
      <c r="E37" s="61">
        <v>1</v>
      </c>
      <c r="F37" s="51">
        <f t="shared" si="0"/>
        <v>1</v>
      </c>
      <c r="G37" s="52">
        <f>+F37</f>
        <v>1</v>
      </c>
      <c r="H37" s="65">
        <v>25</v>
      </c>
      <c r="I37" s="52">
        <f t="shared" ref="I37" si="15">SUM(G37)-(H37)</f>
        <v>-24</v>
      </c>
      <c r="J37" s="52">
        <f t="shared" ref="J37" si="16">SUM(I37)*100/H37</f>
        <v>-96</v>
      </c>
      <c r="K37" s="53">
        <f t="shared" si="7"/>
        <v>5</v>
      </c>
      <c r="L37"/>
      <c r="M37"/>
      <c r="N37"/>
      <c r="O37"/>
      <c r="P37"/>
      <c r="Q37"/>
      <c r="R37"/>
      <c r="S37"/>
    </row>
    <row r="38" spans="1:19" customFormat="1" ht="14.4" x14ac:dyDescent="0.3"/>
    <row r="39" spans="1:19" customFormat="1" ht="14.4" x14ac:dyDescent="0.3"/>
    <row r="40" spans="1:19" customFormat="1" ht="14.4" x14ac:dyDescent="0.3"/>
    <row r="41" spans="1:19" customFormat="1" ht="14.4" x14ac:dyDescent="0.3"/>
    <row r="42" spans="1:19" customFormat="1" ht="14.4" x14ac:dyDescent="0.3"/>
    <row r="43" spans="1:19" customFormat="1" ht="14.4" x14ac:dyDescent="0.3"/>
    <row r="44" spans="1:19" customFormat="1" ht="14.4" x14ac:dyDescent="0.3"/>
    <row r="45" spans="1:19" customFormat="1" ht="14.4" x14ac:dyDescent="0.3"/>
    <row r="46" spans="1:19" customFormat="1" ht="14.4" x14ac:dyDescent="0.3"/>
    <row r="47" spans="1:19" customFormat="1" ht="14.4" x14ac:dyDescent="0.3"/>
    <row r="48" spans="1:19" customFormat="1" ht="14.4" x14ac:dyDescent="0.3"/>
    <row r="49" customFormat="1" ht="14.4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4.4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14.4" x14ac:dyDescent="0.3"/>
    <row r="73" customFormat="1" ht="14.4" x14ac:dyDescent="0.3"/>
  </sheetData>
  <mergeCells count="7">
    <mergeCell ref="B1:K1"/>
    <mergeCell ref="G3:J3"/>
    <mergeCell ref="K3:K4"/>
    <mergeCell ref="F3:F4"/>
    <mergeCell ref="E3:E4"/>
    <mergeCell ref="D3:D4"/>
    <mergeCell ref="B3:B4"/>
  </mergeCells>
  <pageMargins left="0.23622047244094491" right="0.23622047244094491" top="0.23622047244094491" bottom="0.23622047244094491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9"/>
  <sheetViews>
    <sheetView topLeftCell="A38" zoomScale="110" zoomScaleNormal="110" zoomScaleSheetLayoutView="110" workbookViewId="0">
      <selection activeCell="I20" sqref="I20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9.21875" style="4" customWidth="1"/>
    <col min="5" max="13" width="5.77734375" style="4" customWidth="1"/>
    <col min="14" max="14" width="6" style="4" customWidth="1"/>
    <col min="15" max="15" width="2.77734375" style="4" customWidth="1"/>
    <col min="16" max="17" width="9.21875" style="4"/>
    <col min="18" max="18" width="6.21875" style="4" customWidth="1"/>
    <col min="19" max="19" width="2.44140625" style="4" hidden="1" customWidth="1"/>
    <col min="20" max="21" width="9.21875" style="4" hidden="1" customWidth="1"/>
    <col min="22" max="22" width="9.21875" style="4"/>
    <col min="23" max="23" width="5" style="4" customWidth="1"/>
    <col min="24" max="16384" width="9.21875" style="4"/>
  </cols>
  <sheetData>
    <row r="1" spans="2:11" ht="26.4" x14ac:dyDescent="0.7">
      <c r="B1" s="138" t="s">
        <v>21</v>
      </c>
      <c r="C1" s="138"/>
      <c r="D1" s="85" t="s">
        <v>120</v>
      </c>
    </row>
    <row r="2" spans="2:11" s="2" customFormat="1" ht="23.4" x14ac:dyDescent="0.6">
      <c r="B2" s="1" t="s">
        <v>104</v>
      </c>
      <c r="C2" s="1"/>
      <c r="D2" s="1"/>
      <c r="E2" s="1"/>
      <c r="F2" s="1"/>
      <c r="G2" s="1"/>
      <c r="H2" s="1"/>
      <c r="I2" s="1"/>
      <c r="J2" s="1"/>
      <c r="K2" s="1"/>
    </row>
    <row r="3" spans="2:11" x14ac:dyDescent="0.6">
      <c r="B3" s="3" t="s">
        <v>22</v>
      </c>
      <c r="C3" s="3"/>
      <c r="D3" s="3"/>
      <c r="E3" s="3"/>
      <c r="F3" s="3"/>
      <c r="G3" s="3"/>
      <c r="H3" s="3"/>
    </row>
    <row r="4" spans="2:11" x14ac:dyDescent="0.6">
      <c r="B4" s="16" t="s">
        <v>0</v>
      </c>
      <c r="C4" s="16" t="s">
        <v>1</v>
      </c>
    </row>
    <row r="5" spans="2:11" x14ac:dyDescent="0.6">
      <c r="B5" s="5" t="s">
        <v>23</v>
      </c>
      <c r="C5" s="5">
        <v>14</v>
      </c>
    </row>
    <row r="6" spans="2:11" x14ac:dyDescent="0.6">
      <c r="B6" s="5" t="s">
        <v>24</v>
      </c>
      <c r="C6" s="5">
        <v>50.5</v>
      </c>
    </row>
    <row r="7" spans="2:11" x14ac:dyDescent="0.6">
      <c r="B7" s="17" t="s">
        <v>25</v>
      </c>
      <c r="C7" s="84">
        <f>SUM(C6)/C5</f>
        <v>3.6071428571428572</v>
      </c>
    </row>
    <row r="8" spans="2:11" ht="26.4" customHeight="1" x14ac:dyDescent="0.6"/>
    <row r="9" spans="2:11" ht="23.4" x14ac:dyDescent="0.6">
      <c r="B9" s="1" t="s">
        <v>26</v>
      </c>
      <c r="C9" s="1"/>
      <c r="D9" s="1"/>
      <c r="E9" s="1"/>
    </row>
    <row r="10" spans="2:11" x14ac:dyDescent="0.6">
      <c r="B10" s="3" t="s">
        <v>27</v>
      </c>
      <c r="C10" s="3"/>
      <c r="D10" s="3"/>
    </row>
    <row r="11" spans="2:11" x14ac:dyDescent="0.6">
      <c r="B11" s="16" t="s">
        <v>0</v>
      </c>
      <c r="C11" s="16" t="s">
        <v>1</v>
      </c>
    </row>
    <row r="12" spans="2:11" x14ac:dyDescent="0.6">
      <c r="B12" s="5" t="s">
        <v>28</v>
      </c>
      <c r="C12" s="5">
        <v>25</v>
      </c>
    </row>
    <row r="13" spans="2:11" x14ac:dyDescent="0.6">
      <c r="B13" s="5" t="s">
        <v>29</v>
      </c>
      <c r="C13" s="5">
        <v>10</v>
      </c>
    </row>
    <row r="14" spans="2:11" x14ac:dyDescent="0.6">
      <c r="B14" s="18" t="s">
        <v>30</v>
      </c>
      <c r="C14" s="86">
        <f>SUM(C13)*100/C12</f>
        <v>40</v>
      </c>
    </row>
    <row r="15" spans="2:11" x14ac:dyDescent="0.6">
      <c r="B15" s="16" t="s">
        <v>2</v>
      </c>
      <c r="C15" s="87">
        <f>SUM(C14)*5/40</f>
        <v>5</v>
      </c>
    </row>
    <row r="16" spans="2:11" ht="21.75" customHeight="1" x14ac:dyDescent="0.6">
      <c r="B16" s="3" t="s">
        <v>56</v>
      </c>
      <c r="C16" s="3"/>
    </row>
    <row r="17" spans="2:14" ht="28.2" customHeight="1" x14ac:dyDescent="0.6">
      <c r="B17" s="3"/>
      <c r="C17" s="3"/>
    </row>
    <row r="18" spans="2:14" ht="21.75" customHeight="1" x14ac:dyDescent="0.6">
      <c r="B18" s="139" t="s">
        <v>31</v>
      </c>
      <c r="C18" s="139"/>
    </row>
    <row r="19" spans="2:14" s="3" customFormat="1" ht="21.75" customHeight="1" x14ac:dyDescent="0.6">
      <c r="B19" s="15" t="s">
        <v>32</v>
      </c>
      <c r="C19" s="15"/>
    </row>
    <row r="20" spans="2:14" ht="21.75" customHeight="1" x14ac:dyDescent="0.6">
      <c r="B20" s="16" t="s">
        <v>0</v>
      </c>
      <c r="C20" s="16" t="s">
        <v>1</v>
      </c>
    </row>
    <row r="21" spans="2:14" ht="21.75" customHeight="1" x14ac:dyDescent="0.6">
      <c r="B21" s="5" t="s">
        <v>28</v>
      </c>
      <c r="C21" s="105">
        <v>25</v>
      </c>
    </row>
    <row r="22" spans="2:14" ht="21.75" customHeight="1" x14ac:dyDescent="0.6">
      <c r="B22" s="5" t="s">
        <v>34</v>
      </c>
      <c r="C22" s="5">
        <v>2</v>
      </c>
      <c r="E22" s="88" t="s">
        <v>121</v>
      </c>
    </row>
    <row r="23" spans="2:14" ht="21.75" customHeight="1" x14ac:dyDescent="0.6">
      <c r="B23" s="18" t="s">
        <v>35</v>
      </c>
      <c r="C23" s="6">
        <v>23</v>
      </c>
      <c r="E23" s="88">
        <f>SUM(C22:C23)</f>
        <v>25</v>
      </c>
    </row>
    <row r="24" spans="2:14" ht="21.75" customHeight="1" x14ac:dyDescent="0.6">
      <c r="B24" s="18" t="s">
        <v>33</v>
      </c>
      <c r="C24" s="86">
        <f>SUM(C22)*100/C21</f>
        <v>8</v>
      </c>
    </row>
    <row r="25" spans="2:14" ht="21.75" customHeight="1" x14ac:dyDescent="0.6">
      <c r="B25" s="16" t="s">
        <v>2</v>
      </c>
      <c r="C25" s="87">
        <f>SUM(C24)*5/60</f>
        <v>0.66666666666666663</v>
      </c>
    </row>
    <row r="26" spans="2:14" ht="21.75" customHeight="1" x14ac:dyDescent="0.6">
      <c r="B26" s="3" t="s">
        <v>56</v>
      </c>
      <c r="C26" s="3"/>
    </row>
    <row r="27" spans="2:14" ht="21.75" customHeight="1" x14ac:dyDescent="0.6">
      <c r="B27" s="3"/>
      <c r="C27" s="3"/>
    </row>
    <row r="28" spans="2:14" ht="23.4" customHeight="1" x14ac:dyDescent="0.6">
      <c r="B28" s="90" t="s">
        <v>36</v>
      </c>
      <c r="C28" s="1"/>
      <c r="D28" s="1"/>
      <c r="E28" s="1"/>
    </row>
    <row r="29" spans="2:14" x14ac:dyDescent="0.6">
      <c r="B29" s="3" t="s">
        <v>37</v>
      </c>
      <c r="C29" s="3"/>
      <c r="D29" s="3"/>
    </row>
    <row r="30" spans="2:14" x14ac:dyDescent="0.6">
      <c r="B30" s="16" t="s">
        <v>0</v>
      </c>
      <c r="C30" s="16" t="s">
        <v>1</v>
      </c>
      <c r="D30" s="15"/>
      <c r="E30" s="130" t="s">
        <v>6</v>
      </c>
      <c r="F30" s="130"/>
      <c r="G30" s="130"/>
      <c r="H30" s="130"/>
      <c r="I30" s="130"/>
      <c r="J30" s="130"/>
      <c r="K30" s="130"/>
      <c r="L30" s="131" t="s">
        <v>44</v>
      </c>
      <c r="M30" s="131"/>
      <c r="N30" s="131"/>
    </row>
    <row r="31" spans="2:14" x14ac:dyDescent="0.6">
      <c r="B31" s="5" t="s">
        <v>42</v>
      </c>
      <c r="C31" s="89">
        <v>22350</v>
      </c>
      <c r="D31" s="15"/>
      <c r="E31" s="130" t="s">
        <v>7</v>
      </c>
      <c r="F31" s="130"/>
      <c r="G31" s="130"/>
      <c r="H31" s="130"/>
      <c r="I31" s="130"/>
      <c r="J31" s="130"/>
      <c r="K31" s="130"/>
      <c r="L31" s="131" t="s">
        <v>45</v>
      </c>
      <c r="M31" s="131"/>
      <c r="N31" s="131"/>
    </row>
    <row r="32" spans="2:14" x14ac:dyDescent="0.6">
      <c r="B32" s="5" t="s">
        <v>43</v>
      </c>
      <c r="C32" s="89">
        <v>67050</v>
      </c>
      <c r="D32" s="15"/>
      <c r="E32" s="130" t="s">
        <v>46</v>
      </c>
      <c r="F32" s="130"/>
      <c r="G32" s="130"/>
      <c r="H32" s="130"/>
      <c r="I32" s="130"/>
      <c r="J32" s="130"/>
      <c r="K32" s="130"/>
      <c r="L32" s="131" t="s">
        <v>47</v>
      </c>
      <c r="M32" s="131"/>
      <c r="N32" s="131"/>
    </row>
    <row r="33" spans="2:23" x14ac:dyDescent="0.6">
      <c r="B33" s="18" t="s">
        <v>38</v>
      </c>
      <c r="C33" s="5">
        <v>20</v>
      </c>
      <c r="D33" s="15"/>
    </row>
    <row r="34" spans="2:23" x14ac:dyDescent="0.6">
      <c r="B34" s="19" t="s">
        <v>39</v>
      </c>
      <c r="C34" s="92">
        <f>SUM(C31:C32)</f>
        <v>89400</v>
      </c>
      <c r="D34" s="15"/>
    </row>
    <row r="35" spans="2:23" x14ac:dyDescent="0.6">
      <c r="B35" s="7" t="s">
        <v>41</v>
      </c>
      <c r="C35" s="93">
        <f>SUM(C34)/C33</f>
        <v>4470</v>
      </c>
      <c r="D35" s="15"/>
    </row>
    <row r="36" spans="2:23" x14ac:dyDescent="0.6">
      <c r="B36" s="18" t="s">
        <v>40</v>
      </c>
      <c r="C36" s="66"/>
      <c r="D36" s="15"/>
    </row>
    <row r="37" spans="2:23" ht="21.75" customHeight="1" x14ac:dyDescent="0.6">
      <c r="B37" s="16" t="s">
        <v>2</v>
      </c>
      <c r="C37" s="84">
        <f>SUM(C35)*5/25000</f>
        <v>0.89400000000000002</v>
      </c>
      <c r="D37" s="3"/>
      <c r="E37" s="3"/>
      <c r="F37" s="3"/>
      <c r="G37" s="3"/>
      <c r="H37" s="3"/>
      <c r="I37" s="3"/>
      <c r="J37" s="3"/>
    </row>
    <row r="38" spans="2:23" customFormat="1" x14ac:dyDescent="0.3">
      <c r="B38" s="91" t="s">
        <v>122</v>
      </c>
    </row>
    <row r="39" spans="2:23" customFormat="1" ht="26.4" customHeight="1" x14ac:dyDescent="0.3"/>
    <row r="40" spans="2:23" ht="23.4" customHeight="1" x14ac:dyDescent="0.6">
      <c r="B40" s="90" t="s">
        <v>48</v>
      </c>
      <c r="C40" s="1"/>
      <c r="D40" s="1"/>
      <c r="E40" s="1"/>
    </row>
    <row r="41" spans="2:23" x14ac:dyDescent="0.6">
      <c r="B41" s="3" t="s">
        <v>49</v>
      </c>
      <c r="C41" s="3"/>
      <c r="D41" s="3"/>
      <c r="E41" s="3"/>
      <c r="F41" s="3"/>
    </row>
    <row r="42" spans="2:23" x14ac:dyDescent="0.6">
      <c r="B42" s="16" t="s">
        <v>0</v>
      </c>
      <c r="C42" s="16" t="s">
        <v>1</v>
      </c>
      <c r="E42" s="132" t="s">
        <v>3</v>
      </c>
      <c r="F42" s="133"/>
      <c r="G42" s="133"/>
      <c r="H42" s="133"/>
      <c r="I42" s="134"/>
      <c r="J42" s="135" t="s">
        <v>4</v>
      </c>
      <c r="K42" s="136"/>
      <c r="L42" s="136"/>
      <c r="M42" s="136"/>
      <c r="N42" s="137"/>
      <c r="O42"/>
      <c r="P42" s="123" t="s">
        <v>53</v>
      </c>
      <c r="Q42" s="124"/>
      <c r="R42" s="124"/>
      <c r="S42" s="124"/>
      <c r="T42" s="124"/>
      <c r="U42" s="125"/>
      <c r="V42" s="128" t="s">
        <v>52</v>
      </c>
      <c r="W42" s="129"/>
    </row>
    <row r="43" spans="2:23" x14ac:dyDescent="0.6">
      <c r="B43" s="5" t="s">
        <v>50</v>
      </c>
      <c r="C43" s="94">
        <f>J46</f>
        <v>15</v>
      </c>
      <c r="E43" s="20">
        <v>0.2</v>
      </c>
      <c r="F43" s="20">
        <v>0.4</v>
      </c>
      <c r="G43" s="20">
        <v>0.6</v>
      </c>
      <c r="H43" s="20">
        <v>0.8</v>
      </c>
      <c r="I43" s="20">
        <v>1</v>
      </c>
      <c r="J43" s="21">
        <v>0.2</v>
      </c>
      <c r="K43" s="21">
        <v>0.4</v>
      </c>
      <c r="L43" s="21">
        <v>0.6</v>
      </c>
      <c r="M43" s="21">
        <v>0.8</v>
      </c>
      <c r="N43" s="21">
        <v>1</v>
      </c>
      <c r="O43"/>
      <c r="P43" s="123" t="s">
        <v>54</v>
      </c>
      <c r="Q43" s="124"/>
      <c r="R43" s="124"/>
      <c r="S43" s="124"/>
      <c r="T43" s="124"/>
      <c r="U43" s="125"/>
      <c r="V43" s="128" t="s">
        <v>52</v>
      </c>
      <c r="W43" s="129"/>
    </row>
    <row r="44" spans="2:23" x14ac:dyDescent="0.6">
      <c r="B44" s="5" t="s">
        <v>123</v>
      </c>
      <c r="C44" s="5">
        <v>25</v>
      </c>
      <c r="E44" s="95">
        <v>2</v>
      </c>
      <c r="F44" s="95">
        <v>5</v>
      </c>
      <c r="G44" s="95">
        <v>8</v>
      </c>
      <c r="H44" s="95">
        <v>1</v>
      </c>
      <c r="I44" s="95">
        <v>7</v>
      </c>
      <c r="J44" s="96"/>
      <c r="K44" s="96"/>
      <c r="L44" s="96"/>
      <c r="M44" s="96"/>
      <c r="N44" s="96"/>
      <c r="O44"/>
      <c r="P44" s="123" t="s">
        <v>55</v>
      </c>
      <c r="Q44" s="124"/>
      <c r="R44" s="124"/>
      <c r="S44" s="124"/>
      <c r="T44" s="124"/>
      <c r="U44" s="125"/>
      <c r="V44" s="126" t="s">
        <v>58</v>
      </c>
      <c r="W44" s="127"/>
    </row>
    <row r="45" spans="2:23" x14ac:dyDescent="0.6">
      <c r="B45" s="5" t="s">
        <v>51</v>
      </c>
      <c r="C45" s="94">
        <f>SUM(C43)*100/C44</f>
        <v>60</v>
      </c>
      <c r="E45" s="97">
        <f>SUM(E44)*E43</f>
        <v>0.4</v>
      </c>
      <c r="F45" s="97">
        <f>SUM(F44)*F43</f>
        <v>2</v>
      </c>
      <c r="G45" s="97">
        <f>SUM(G44)*G43</f>
        <v>4.8</v>
      </c>
      <c r="H45" s="97">
        <f t="shared" ref="H45:I45" si="0">SUM(H44)*H43</f>
        <v>0.8</v>
      </c>
      <c r="I45" s="97">
        <f t="shared" si="0"/>
        <v>7</v>
      </c>
      <c r="J45" s="97">
        <f>SUM(J44)*J43</f>
        <v>0</v>
      </c>
      <c r="K45" s="97">
        <f t="shared" ref="K45:N45" si="1">SUM(K44)*K43</f>
        <v>0</v>
      </c>
      <c r="L45" s="97">
        <f t="shared" si="1"/>
        <v>0</v>
      </c>
      <c r="M45" s="97">
        <f t="shared" si="1"/>
        <v>0</v>
      </c>
      <c r="N45" s="97">
        <f t="shared" si="1"/>
        <v>0</v>
      </c>
      <c r="O45"/>
      <c r="P45"/>
      <c r="Q45"/>
      <c r="R45"/>
      <c r="S45"/>
      <c r="T45"/>
      <c r="U45"/>
      <c r="V45"/>
      <c r="W45"/>
    </row>
    <row r="46" spans="2:23" x14ac:dyDescent="0.6">
      <c r="B46" s="16" t="s">
        <v>2</v>
      </c>
      <c r="C46" s="87">
        <f>SUM(C45)*5/20</f>
        <v>15</v>
      </c>
      <c r="E46" s="118" t="s">
        <v>5</v>
      </c>
      <c r="F46" s="119"/>
      <c r="G46" s="119"/>
      <c r="H46" s="119"/>
      <c r="I46" s="120"/>
      <c r="J46" s="121">
        <f>SUM(E45:N45)</f>
        <v>15</v>
      </c>
      <c r="K46" s="121"/>
      <c r="L46" s="121"/>
      <c r="M46" s="121"/>
      <c r="N46" s="122"/>
      <c r="O46"/>
      <c r="P46"/>
      <c r="Q46"/>
      <c r="R46"/>
      <c r="S46"/>
      <c r="T46"/>
      <c r="U46"/>
      <c r="V46"/>
      <c r="W46"/>
    </row>
    <row r="47" spans="2:23" customFormat="1" ht="83.4" x14ac:dyDescent="0.6">
      <c r="B47" s="98" t="s">
        <v>124</v>
      </c>
    </row>
    <row r="48" spans="2:23" customFormat="1" ht="14.4" x14ac:dyDescent="0.3"/>
    <row r="49" customFormat="1" ht="12" customHeight="1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2" customHeight="1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21.6" customHeight="1" x14ac:dyDescent="0.3"/>
    <row r="73" customFormat="1" ht="14.4" x14ac:dyDescent="0.3"/>
    <row r="74" customFormat="1" ht="14.4" x14ac:dyDescent="0.3"/>
    <row r="75" customFormat="1" ht="14.4" x14ac:dyDescent="0.3"/>
    <row r="76" customFormat="1" ht="14.4" x14ac:dyDescent="0.3"/>
    <row r="77" customFormat="1" ht="14.4" x14ac:dyDescent="0.3"/>
    <row r="78" customFormat="1" ht="14.4" x14ac:dyDescent="0.3"/>
    <row r="79" customFormat="1" ht="14.4" x14ac:dyDescent="0.3"/>
    <row r="80" customFormat="1" ht="14.4" x14ac:dyDescent="0.3"/>
    <row r="81" customFormat="1" ht="14.4" x14ac:dyDescent="0.3"/>
    <row r="82" customFormat="1" ht="21.6" customHeight="1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2" customHeight="1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</sheetData>
  <mergeCells count="18">
    <mergeCell ref="B1:C1"/>
    <mergeCell ref="B18:C18"/>
    <mergeCell ref="E30:K30"/>
    <mergeCell ref="L30:N30"/>
    <mergeCell ref="E31:K31"/>
    <mergeCell ref="L31:N31"/>
    <mergeCell ref="E32:K32"/>
    <mergeCell ref="L32:N32"/>
    <mergeCell ref="P42:U42"/>
    <mergeCell ref="V42:W42"/>
    <mergeCell ref="E42:I42"/>
    <mergeCell ref="J42:N42"/>
    <mergeCell ref="E46:I46"/>
    <mergeCell ref="J46:N46"/>
    <mergeCell ref="P44:U44"/>
    <mergeCell ref="V44:W44"/>
    <mergeCell ref="V43:W43"/>
    <mergeCell ref="P43:U4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N16"/>
  <sheetViews>
    <sheetView zoomScale="90" zoomScaleNormal="90" workbookViewId="0">
      <selection activeCell="F14" sqref="F14"/>
    </sheetView>
  </sheetViews>
  <sheetFormatPr defaultColWidth="9.21875" defaultRowHeight="24.6" x14ac:dyDescent="0.7"/>
  <cols>
    <col min="1" max="1" width="9.21875" style="8"/>
    <col min="2" max="3" width="13.77734375" style="9" customWidth="1"/>
    <col min="4" max="4" width="16.21875" style="9" customWidth="1"/>
    <col min="5" max="5" width="19.77734375" style="9" customWidth="1"/>
    <col min="6" max="6" width="7.77734375" style="8" customWidth="1"/>
    <col min="7" max="10" width="9.21875" style="8" customWidth="1"/>
    <col min="11" max="16384" width="9.21875" style="8"/>
  </cols>
  <sheetData>
    <row r="1" spans="2:14" x14ac:dyDescent="0.7">
      <c r="B1" s="43" t="s">
        <v>19</v>
      </c>
      <c r="C1" s="38" t="s">
        <v>62</v>
      </c>
      <c r="D1" s="100" t="s">
        <v>88</v>
      </c>
      <c r="E1" s="24"/>
    </row>
    <row r="2" spans="2:14" x14ac:dyDescent="0.7">
      <c r="B2" s="10">
        <v>1.1000000000000001</v>
      </c>
      <c r="C2" s="48">
        <v>3</v>
      </c>
      <c r="D2" s="101">
        <v>3.56</v>
      </c>
      <c r="E2" s="45"/>
      <c r="F2" s="140" t="s">
        <v>62</v>
      </c>
      <c r="G2" s="141"/>
      <c r="I2" s="142" t="s">
        <v>88</v>
      </c>
      <c r="J2" s="143"/>
    </row>
    <row r="3" spans="2:14" x14ac:dyDescent="0.7">
      <c r="B3" s="10">
        <v>1.2</v>
      </c>
      <c r="C3" s="44">
        <v>4.0199999999999996</v>
      </c>
      <c r="D3" s="102">
        <v>4.17</v>
      </c>
      <c r="E3" s="46"/>
      <c r="F3" s="10">
        <v>1</v>
      </c>
      <c r="G3" s="68">
        <f>AVERAGE(C2:C7)</f>
        <v>3.67</v>
      </c>
      <c r="H3" s="9"/>
      <c r="I3" s="10">
        <v>1</v>
      </c>
      <c r="J3" s="104">
        <f>AVERAGE(D2:D7)</f>
        <v>4.0583333333333336</v>
      </c>
      <c r="M3" s="23"/>
      <c r="N3" s="23"/>
    </row>
    <row r="4" spans="2:14" x14ac:dyDescent="0.7">
      <c r="B4" s="10">
        <v>1.3</v>
      </c>
      <c r="C4" s="44">
        <v>0</v>
      </c>
      <c r="D4" s="102">
        <v>1.62</v>
      </c>
      <c r="F4" s="10">
        <v>2</v>
      </c>
      <c r="G4" s="68">
        <f>AVERAGE(C8:C10)</f>
        <v>4.5233333333333334</v>
      </c>
      <c r="H4" s="9"/>
      <c r="I4" s="10">
        <v>2</v>
      </c>
      <c r="J4" s="104">
        <f>AVERAGE(D8:D10)</f>
        <v>3.9899999999999998</v>
      </c>
      <c r="M4" s="23"/>
      <c r="N4" s="23"/>
    </row>
    <row r="5" spans="2:14" x14ac:dyDescent="0.7">
      <c r="B5" s="10">
        <v>1.4</v>
      </c>
      <c r="C5" s="44">
        <v>5</v>
      </c>
      <c r="D5" s="103">
        <v>5</v>
      </c>
      <c r="E5" s="46"/>
      <c r="F5" s="10">
        <v>3</v>
      </c>
      <c r="G5" s="68">
        <f>C11</f>
        <v>5</v>
      </c>
      <c r="H5" s="9"/>
      <c r="I5" s="10">
        <v>3</v>
      </c>
      <c r="J5" s="104">
        <f>D11</f>
        <v>5</v>
      </c>
      <c r="M5" s="23"/>
      <c r="N5" s="23"/>
    </row>
    <row r="6" spans="2:14" x14ac:dyDescent="0.7">
      <c r="B6" s="10">
        <v>1.5</v>
      </c>
      <c r="C6" s="44">
        <v>5</v>
      </c>
      <c r="D6" s="102">
        <v>5</v>
      </c>
      <c r="E6" s="46"/>
      <c r="F6" s="10">
        <v>4</v>
      </c>
      <c r="G6" s="68">
        <f>C12</f>
        <v>5</v>
      </c>
      <c r="H6" s="9"/>
      <c r="I6" s="10">
        <v>4</v>
      </c>
      <c r="J6" s="104">
        <f>D12</f>
        <v>5</v>
      </c>
      <c r="M6" s="23"/>
      <c r="N6" s="23"/>
    </row>
    <row r="7" spans="2:14" x14ac:dyDescent="0.7">
      <c r="B7" s="10">
        <v>1.6</v>
      </c>
      <c r="C7" s="44">
        <v>5</v>
      </c>
      <c r="D7" s="103">
        <v>5</v>
      </c>
      <c r="E7" s="46"/>
      <c r="F7" s="10">
        <v>5</v>
      </c>
      <c r="G7" s="68">
        <f>AVERAGE(C13:C14)</f>
        <v>5</v>
      </c>
      <c r="H7" s="9"/>
      <c r="I7" s="10">
        <v>5</v>
      </c>
      <c r="J7" s="104">
        <f>AVERAGE(D13:D14)</f>
        <v>4.5</v>
      </c>
      <c r="M7" s="23"/>
      <c r="N7" s="23"/>
    </row>
    <row r="8" spans="2:14" x14ac:dyDescent="0.7">
      <c r="B8" s="10">
        <v>2.1</v>
      </c>
      <c r="C8" s="44">
        <v>5</v>
      </c>
      <c r="D8" s="103">
        <v>5</v>
      </c>
      <c r="E8" s="46"/>
      <c r="F8" s="9"/>
      <c r="G8" s="67">
        <f>AVERAGE(C2:C14)</f>
        <v>4.2761538461538455</v>
      </c>
      <c r="J8" s="99">
        <f>AVERAGE(D2:D14)</f>
        <v>4.2553846153846155</v>
      </c>
    </row>
    <row r="9" spans="2:14" x14ac:dyDescent="0.7">
      <c r="B9" s="10">
        <v>2.2000000000000002</v>
      </c>
      <c r="C9" s="44">
        <v>5</v>
      </c>
      <c r="D9" s="103">
        <v>1.97</v>
      </c>
      <c r="E9" s="46"/>
      <c r="F9" s="9"/>
      <c r="J9" s="23"/>
    </row>
    <row r="10" spans="2:14" x14ac:dyDescent="0.7">
      <c r="B10" s="10">
        <v>2.2999999999999998</v>
      </c>
      <c r="C10" s="44">
        <v>3.57</v>
      </c>
      <c r="D10" s="103">
        <v>5</v>
      </c>
      <c r="E10" s="46"/>
      <c r="F10" s="23"/>
      <c r="M10" s="23"/>
    </row>
    <row r="11" spans="2:14" x14ac:dyDescent="0.7">
      <c r="B11" s="10">
        <v>3.1</v>
      </c>
      <c r="C11" s="44">
        <v>5</v>
      </c>
      <c r="D11" s="103">
        <v>5</v>
      </c>
      <c r="E11" s="46"/>
      <c r="F11" s="9"/>
    </row>
    <row r="12" spans="2:14" x14ac:dyDescent="0.7">
      <c r="B12" s="10">
        <v>4.0999999999999996</v>
      </c>
      <c r="C12" s="44">
        <v>5</v>
      </c>
      <c r="D12" s="103">
        <v>5</v>
      </c>
      <c r="E12" s="46"/>
      <c r="F12" s="23"/>
      <c r="G12" s="23"/>
    </row>
    <row r="13" spans="2:14" x14ac:dyDescent="0.7">
      <c r="B13" s="10">
        <v>5.0999999999999996</v>
      </c>
      <c r="C13" s="44">
        <v>5</v>
      </c>
      <c r="D13" s="103">
        <v>4</v>
      </c>
      <c r="E13" s="46"/>
      <c r="F13" s="9"/>
    </row>
    <row r="14" spans="2:14" x14ac:dyDescent="0.7">
      <c r="B14" s="10">
        <v>5.2</v>
      </c>
      <c r="C14" s="44">
        <v>5</v>
      </c>
      <c r="D14" s="103">
        <v>5</v>
      </c>
      <c r="E14" s="46"/>
      <c r="F14" s="9"/>
    </row>
    <row r="15" spans="2:14" x14ac:dyDescent="0.7">
      <c r="B15" s="43" t="s">
        <v>20</v>
      </c>
      <c r="C15" s="67">
        <f>AVERAGE(C2:C14)</f>
        <v>4.2761538461538455</v>
      </c>
      <c r="D15" s="99">
        <f>AVERAGE(D2:D14)</f>
        <v>4.2553846153846155</v>
      </c>
      <c r="E15" s="47"/>
    </row>
    <row r="16" spans="2:14" x14ac:dyDescent="0.7">
      <c r="B16"/>
      <c r="C16"/>
      <c r="D16"/>
    </row>
  </sheetData>
  <mergeCells count="2">
    <mergeCell ref="F2:G2"/>
    <mergeCell ref="I2:J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B1:L365"/>
  <sheetViews>
    <sheetView zoomScale="80" zoomScaleNormal="80" workbookViewId="0">
      <selection activeCell="H16" sqref="H16"/>
    </sheetView>
  </sheetViews>
  <sheetFormatPr defaultColWidth="9.21875" defaultRowHeight="24.6" x14ac:dyDescent="0.7"/>
  <cols>
    <col min="1" max="1" width="2.77734375" style="11" customWidth="1"/>
    <col min="2" max="2" width="14.5546875" style="12" customWidth="1"/>
    <col min="3" max="3" width="8.77734375" style="12" customWidth="1"/>
    <col min="4" max="4" width="18.77734375" style="13" customWidth="1"/>
    <col min="5" max="5" width="21.44140625" style="13" customWidth="1"/>
    <col min="6" max="6" width="18.77734375" style="13" customWidth="1"/>
    <col min="7" max="7" width="18.77734375" style="12" customWidth="1"/>
    <col min="8" max="8" width="37.77734375" style="11" customWidth="1"/>
    <col min="9" max="16384" width="9.21875" style="11"/>
  </cols>
  <sheetData>
    <row r="1" spans="2:12" x14ac:dyDescent="0.7">
      <c r="B1"/>
      <c r="C1"/>
      <c r="D1"/>
      <c r="E1"/>
      <c r="F1"/>
      <c r="G1"/>
      <c r="H1"/>
    </row>
    <row r="2" spans="2:12" x14ac:dyDescent="0.7">
      <c r="B2" s="145" t="s">
        <v>103</v>
      </c>
      <c r="C2" s="145"/>
      <c r="D2" s="145"/>
      <c r="E2" s="145"/>
      <c r="F2" s="145"/>
      <c r="G2" s="145"/>
      <c r="H2" s="145"/>
    </row>
    <row r="3" spans="2:12" x14ac:dyDescent="0.7">
      <c r="B3"/>
      <c r="C3"/>
      <c r="D3"/>
      <c r="E3"/>
      <c r="F3"/>
      <c r="G3"/>
      <c r="H3"/>
    </row>
    <row r="4" spans="2:12" ht="32.25" customHeight="1" x14ac:dyDescent="0.7">
      <c r="B4" s="146" t="s">
        <v>18</v>
      </c>
      <c r="C4" s="55" t="s">
        <v>17</v>
      </c>
      <c r="D4" s="146" t="s">
        <v>16</v>
      </c>
      <c r="E4" s="146" t="s">
        <v>15</v>
      </c>
      <c r="F4" s="146" t="s">
        <v>14</v>
      </c>
      <c r="G4" s="55" t="s">
        <v>13</v>
      </c>
      <c r="H4" s="148" t="s">
        <v>12</v>
      </c>
    </row>
    <row r="5" spans="2:12" ht="32.25" customHeight="1" x14ac:dyDescent="0.7">
      <c r="B5" s="147"/>
      <c r="C5" s="57" t="s">
        <v>11</v>
      </c>
      <c r="D5" s="152"/>
      <c r="E5" s="152"/>
      <c r="F5" s="152"/>
      <c r="G5" s="57" t="s">
        <v>10</v>
      </c>
      <c r="H5" s="149"/>
    </row>
    <row r="6" spans="2:12" ht="24" customHeight="1" x14ac:dyDescent="0.7">
      <c r="B6" s="40">
        <v>1</v>
      </c>
      <c r="C6" s="69">
        <v>6</v>
      </c>
      <c r="D6" s="70">
        <f>AVERAGE('(กรอก)ราย ตบช.'!D3:D5)</f>
        <v>3.5966666666666662</v>
      </c>
      <c r="E6" s="70">
        <f>AVERAGE('(กรอก)ราย ตบช.'!D6:D7)</f>
        <v>5</v>
      </c>
      <c r="F6" s="70">
        <f>'(กรอก)ราย ตบช.'!D2</f>
        <v>3.56</v>
      </c>
      <c r="G6" s="71">
        <f>AVERAGE('(กรอก)ราย ตบช.'!D2:D7)</f>
        <v>4.0583333333333336</v>
      </c>
      <c r="H6" s="39" t="str">
        <f>IF(G6&gt;=4.51,E19,IF(G6&gt;=3.51,E18,IF(G6&gt;=2.51,E17,IF(G6&gt;=1.51,E16,IF(G6&gt;=0,E15)))))</f>
        <v>การดำเนินงานระดับดี</v>
      </c>
    </row>
    <row r="7" spans="2:12" ht="24" customHeight="1" x14ac:dyDescent="0.7">
      <c r="B7" s="40">
        <v>2</v>
      </c>
      <c r="C7" s="40">
        <v>3</v>
      </c>
      <c r="D7" s="70">
        <f>'(กรอก)ราย ตบช.'!D9</f>
        <v>1.97</v>
      </c>
      <c r="E7" s="70">
        <f>'(กรอก)ราย ตบช.'!D8</f>
        <v>5</v>
      </c>
      <c r="F7" s="70">
        <f>'(กรอก)ราย ตบช.'!D10</f>
        <v>5</v>
      </c>
      <c r="G7" s="70">
        <f>AVERAGE('(กรอก)ราย ตบช.'!D8:D10)</f>
        <v>3.9899999999999998</v>
      </c>
      <c r="H7" s="40" t="str">
        <f>IF(G7&gt;=4.51,E19,IF(G7&gt;=3.51,E18,IF(G7&gt;=2.51,E17,IF(G7&gt;=1.51,E16,IF(G7&gt;=0,E15)))))</f>
        <v>การดำเนินงานระดับดี</v>
      </c>
    </row>
    <row r="8" spans="2:12" ht="24" customHeight="1" x14ac:dyDescent="0.7">
      <c r="B8" s="40">
        <v>3</v>
      </c>
      <c r="C8" s="40">
        <v>1</v>
      </c>
      <c r="D8" s="70" t="s">
        <v>9</v>
      </c>
      <c r="E8" s="70">
        <f>'(กรอก)ราย ตบช.'!D11</f>
        <v>5</v>
      </c>
      <c r="F8" s="72" t="s">
        <v>9</v>
      </c>
      <c r="G8" s="70">
        <f>'(กรอก)ราย ตบช.'!D11</f>
        <v>5</v>
      </c>
      <c r="H8" s="40" t="str">
        <f>IF(G8&gt;=4.51,E19,IF(G8&gt;=3.51,E18,IF(G8&gt;=2.51,E17,IF(G8&gt;=1.51,E16,IF(G8&gt;=0,E15)))))</f>
        <v>การดำเนินงานระดับดีมาก</v>
      </c>
    </row>
    <row r="9" spans="2:12" ht="24" customHeight="1" x14ac:dyDescent="0.7">
      <c r="B9" s="40">
        <v>4</v>
      </c>
      <c r="C9" s="40">
        <v>1</v>
      </c>
      <c r="D9" s="70" t="s">
        <v>9</v>
      </c>
      <c r="E9" s="70">
        <f>'(กรอก)ราย ตบช.'!D12</f>
        <v>5</v>
      </c>
      <c r="F9" s="72" t="s">
        <v>9</v>
      </c>
      <c r="G9" s="70">
        <f>'(กรอก)ราย ตบช.'!D12</f>
        <v>5</v>
      </c>
      <c r="H9" s="40" t="str">
        <f>IF(G9&gt;=4.51,E19,IF(G9&gt;=3.51,E18,IF(G9&gt;=2.51,E17,IF(G9&gt;=1.51,E16,IF(G9&gt;=0,E15)))))</f>
        <v>การดำเนินงานระดับดีมาก</v>
      </c>
    </row>
    <row r="10" spans="2:12" ht="24" customHeight="1" x14ac:dyDescent="0.7">
      <c r="B10" s="40">
        <v>5</v>
      </c>
      <c r="C10" s="40">
        <v>2</v>
      </c>
      <c r="D10" s="72" t="s">
        <v>9</v>
      </c>
      <c r="E10" s="70">
        <f>AVERAGE('(กรอก)ราย ตบช.'!D13:D14)</f>
        <v>4.5</v>
      </c>
      <c r="F10" s="72" t="s">
        <v>9</v>
      </c>
      <c r="G10" s="70">
        <f>AVERAGE('(กรอก)ราย ตบช.'!D13:D14)</f>
        <v>4.5</v>
      </c>
      <c r="H10" s="40" t="str">
        <f>IF(G10&gt;=4.51,E19,IF(G10&gt;=3.51,E18,IF(G10&gt;=2.51,E17,IF(G10&gt;=1.51,E16,IF(G10&gt;=0,E15)))))</f>
        <v>การดำเนินงานระดับดี</v>
      </c>
    </row>
    <row r="11" spans="2:12" ht="39" customHeight="1" x14ac:dyDescent="0.7">
      <c r="B11" s="150" t="s">
        <v>12</v>
      </c>
      <c r="C11" s="151"/>
      <c r="D11" s="41">
        <f>AVERAGE('(กรอก)ราย ตบช.'!D3,'(กรอก)ราย ตบช.'!D4,'(กรอก)ราย ตบช.'!D5,'(กรอก)ราย ตบช.'!D9)</f>
        <v>3.19</v>
      </c>
      <c r="E11" s="41">
        <f>AVERAGE('(กรอก)ราย ตบช.'!D6,'(กรอก)ราย ตบช.'!D7,'(กรอก)ราย ตบช.'!D8,'(กรอก)ราย ตบช.'!D11,'(กรอก)ราย ตบช.'!D12,'(กรอก)ราย ตบช.'!D13,'(กรอก)ราย ตบช.'!D14)</f>
        <v>4.8571428571428568</v>
      </c>
      <c r="F11" s="41">
        <f>AVERAGE('(กรอก)ราย ตบช.'!D2,'(กรอก)ราย ตบช.'!D10)</f>
        <v>4.28</v>
      </c>
      <c r="G11" s="75">
        <f>AVERAGE('(กรอก)ราย ตบช.'!D2:D14)</f>
        <v>4.2553846153846155</v>
      </c>
      <c r="H11" s="56" t="str">
        <f>IF(G11&gt;=4.51,E19,IF(G11&gt;=3.51,E18,IF(G11&gt;=2.51,E17,IF(G11&gt;=1.51,E16,IF(G11&gt;=0,E15)))))</f>
        <v>การดำเนินงานระดับดี</v>
      </c>
    </row>
    <row r="12" spans="2:12" s="14" customFormat="1" ht="54.6" customHeight="1" x14ac:dyDescent="0.6">
      <c r="B12" s="150" t="s">
        <v>107</v>
      </c>
      <c r="C12" s="151"/>
      <c r="D12" s="73" t="str">
        <f>IF(D11&gt;=4.51,E19,IF(D11&gt;=3.51,E18,IF(D11&gt;=2.51,E17,IF(D11&gt;=1.51,E16,IF(D11&gt;=0,E15)))))</f>
        <v>การดำเนินงานระดับพอใช้</v>
      </c>
      <c r="E12" s="73" t="str">
        <f>IF(E11&gt;=4.51,E19,IF(E11&gt;=3.51,E18,IF(E11&gt;=2.51,E17,IF(E11&gt;=1.51,E16,IF(E11&gt;=0,E15)))))</f>
        <v>การดำเนินงานระดับดีมาก</v>
      </c>
      <c r="F12" s="73" t="str">
        <f>IF(F11&gt;=4.51,E19,IF(F11&gt;=3.51,E18,IF(F11&gt;=2.51,E17,IF(F11&gt;=1.51,E16,IF(F11&gt;=0,E15)))))</f>
        <v>การดำเนินงานระดับดี</v>
      </c>
      <c r="G12" s="74"/>
      <c r="H12" s="76"/>
    </row>
    <row r="13" spans="2:12" x14ac:dyDescent="0.7">
      <c r="B13" s="153" t="s">
        <v>57</v>
      </c>
      <c r="C13" s="153"/>
      <c r="D13" s="153"/>
      <c r="E13" s="153"/>
      <c r="F13" s="153"/>
      <c r="G13" s="153"/>
      <c r="H13" s="153"/>
    </row>
    <row r="14" spans="2:12" x14ac:dyDescent="0.7">
      <c r="B14" s="22"/>
      <c r="C14" s="22"/>
      <c r="D14" s="22"/>
      <c r="E14" s="22"/>
      <c r="F14" s="22"/>
      <c r="G14" s="22"/>
      <c r="H14" s="22"/>
    </row>
    <row r="15" spans="2:12" x14ac:dyDescent="0.7">
      <c r="B15" s="24" t="s">
        <v>8</v>
      </c>
      <c r="C15" s="11"/>
      <c r="D15" s="42" t="s">
        <v>78</v>
      </c>
      <c r="E15" s="144" t="s">
        <v>83</v>
      </c>
      <c r="F15" s="144"/>
      <c r="G15"/>
      <c r="H15"/>
      <c r="I15"/>
      <c r="J15"/>
      <c r="K15"/>
      <c r="L15"/>
    </row>
    <row r="16" spans="2:12" x14ac:dyDescent="0.7">
      <c r="C16" s="11"/>
      <c r="D16" s="42" t="s">
        <v>79</v>
      </c>
      <c r="E16" s="144" t="s">
        <v>84</v>
      </c>
      <c r="F16" s="144"/>
      <c r="G16"/>
      <c r="H16"/>
      <c r="I16"/>
      <c r="J16"/>
      <c r="K16"/>
      <c r="L16"/>
    </row>
    <row r="17" spans="3:12" x14ac:dyDescent="0.7">
      <c r="C17" s="11"/>
      <c r="D17" s="42" t="s">
        <v>80</v>
      </c>
      <c r="E17" s="144" t="s">
        <v>85</v>
      </c>
      <c r="F17" s="144"/>
      <c r="G17"/>
      <c r="H17"/>
      <c r="I17"/>
      <c r="J17"/>
      <c r="K17"/>
      <c r="L17"/>
    </row>
    <row r="18" spans="3:12" x14ac:dyDescent="0.7">
      <c r="C18" s="11"/>
      <c r="D18" s="42" t="s">
        <v>81</v>
      </c>
      <c r="E18" s="144" t="s">
        <v>86</v>
      </c>
      <c r="F18" s="144"/>
      <c r="G18"/>
      <c r="H18"/>
      <c r="I18"/>
      <c r="J18"/>
      <c r="K18"/>
      <c r="L18"/>
    </row>
    <row r="19" spans="3:12" x14ac:dyDescent="0.7">
      <c r="C19" s="11"/>
      <c r="D19" s="42" t="s">
        <v>82</v>
      </c>
      <c r="E19" s="144" t="s">
        <v>87</v>
      </c>
      <c r="F19" s="144"/>
      <c r="G19"/>
      <c r="H19"/>
      <c r="I19"/>
      <c r="J19"/>
      <c r="K19"/>
      <c r="L19"/>
    </row>
    <row r="20" spans="3:12" customFormat="1" ht="14.4" x14ac:dyDescent="0.3"/>
    <row r="21" spans="3:12" customFormat="1" ht="14.4" x14ac:dyDescent="0.3"/>
    <row r="22" spans="3:12" customFormat="1" ht="14.4" x14ac:dyDescent="0.3"/>
    <row r="23" spans="3:12" customFormat="1" ht="14.4" x14ac:dyDescent="0.3"/>
    <row r="24" spans="3:12" customFormat="1" ht="14.4" x14ac:dyDescent="0.3"/>
    <row r="25" spans="3:12" customFormat="1" ht="14.4" x14ac:dyDescent="0.3"/>
    <row r="26" spans="3:12" customFormat="1" ht="14.4" x14ac:dyDescent="0.3"/>
    <row r="27" spans="3:12" customFormat="1" ht="14.4" x14ac:dyDescent="0.3"/>
    <row r="28" spans="3:12" customFormat="1" ht="14.4" x14ac:dyDescent="0.3"/>
    <row r="29" spans="3:12" customFormat="1" ht="14.4" x14ac:dyDescent="0.3"/>
    <row r="30" spans="3:12" customFormat="1" ht="14.4" x14ac:dyDescent="0.3"/>
    <row r="31" spans="3:12" customFormat="1" ht="14.4" x14ac:dyDescent="0.3"/>
    <row r="32" spans="3:12" customFormat="1" ht="14.4" x14ac:dyDescent="0.3"/>
    <row r="33" customFormat="1" ht="14.4" x14ac:dyDescent="0.3"/>
    <row r="34" customFormat="1" ht="14.4" x14ac:dyDescent="0.3"/>
    <row r="35" customFormat="1" ht="14.4" x14ac:dyDescent="0.3"/>
    <row r="36" customFormat="1" ht="14.4" x14ac:dyDescent="0.3"/>
    <row r="37" customFormat="1" ht="14.4" x14ac:dyDescent="0.3"/>
    <row r="38" customFormat="1" ht="14.4" x14ac:dyDescent="0.3"/>
    <row r="39" customFormat="1" ht="14.4" x14ac:dyDescent="0.3"/>
    <row r="40" customFormat="1" ht="14.4" x14ac:dyDescent="0.3"/>
    <row r="41" customFormat="1" ht="14.4" x14ac:dyDescent="0.3"/>
    <row r="42" customFormat="1" ht="14.4" x14ac:dyDescent="0.3"/>
    <row r="43" customFormat="1" ht="14.4" x14ac:dyDescent="0.3"/>
    <row r="44" customFormat="1" ht="14.4" x14ac:dyDescent="0.3"/>
    <row r="45" customFormat="1" ht="14.4" x14ac:dyDescent="0.3"/>
    <row r="46" customFormat="1" ht="14.4" x14ac:dyDescent="0.3"/>
    <row r="47" customFormat="1" ht="14.4" x14ac:dyDescent="0.3"/>
    <row r="48" customFormat="1" ht="14.4" x14ac:dyDescent="0.3"/>
    <row r="49" customFormat="1" ht="14.4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4.4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14.4" x14ac:dyDescent="0.3"/>
    <row r="73" customFormat="1" ht="14.4" x14ac:dyDescent="0.3"/>
    <row r="74" customFormat="1" ht="14.4" x14ac:dyDescent="0.3"/>
    <row r="75" customFormat="1" ht="14.4" x14ac:dyDescent="0.3"/>
    <row r="76" customFormat="1" ht="14.4" x14ac:dyDescent="0.3"/>
    <row r="77" customFormat="1" ht="14.4" x14ac:dyDescent="0.3"/>
    <row r="78" customFormat="1" ht="14.4" x14ac:dyDescent="0.3"/>
    <row r="79" customFormat="1" ht="14.4" x14ac:dyDescent="0.3"/>
    <row r="80" customFormat="1" ht="14.4" x14ac:dyDescent="0.3"/>
    <row r="81" customFormat="1" ht="14.4" x14ac:dyDescent="0.3"/>
    <row r="82" customFormat="1" ht="14.4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4.4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  <row r="190" customFormat="1" ht="14.4" x14ac:dyDescent="0.3"/>
    <row r="191" customFormat="1" ht="14.4" x14ac:dyDescent="0.3"/>
    <row r="192" customFormat="1" ht="14.4" x14ac:dyDescent="0.3"/>
    <row r="193" customFormat="1" ht="14.4" x14ac:dyDescent="0.3"/>
    <row r="194" customFormat="1" ht="14.4" x14ac:dyDescent="0.3"/>
    <row r="195" customFormat="1" ht="14.4" x14ac:dyDescent="0.3"/>
    <row r="196" customFormat="1" ht="14.4" x14ac:dyDescent="0.3"/>
    <row r="197" customFormat="1" ht="14.4" x14ac:dyDescent="0.3"/>
    <row r="198" customFormat="1" ht="14.4" x14ac:dyDescent="0.3"/>
    <row r="199" customFormat="1" ht="14.4" x14ac:dyDescent="0.3"/>
    <row r="200" customFormat="1" ht="14.4" x14ac:dyDescent="0.3"/>
    <row r="201" customFormat="1" ht="14.4" x14ac:dyDescent="0.3"/>
    <row r="202" customFormat="1" ht="14.4" x14ac:dyDescent="0.3"/>
    <row r="203" customFormat="1" ht="14.4" x14ac:dyDescent="0.3"/>
    <row r="204" customFormat="1" ht="14.4" x14ac:dyDescent="0.3"/>
    <row r="205" customFormat="1" ht="14.4" x14ac:dyDescent="0.3"/>
    <row r="206" customFormat="1" ht="14.4" x14ac:dyDescent="0.3"/>
    <row r="207" customFormat="1" ht="14.4" x14ac:dyDescent="0.3"/>
    <row r="208" customFormat="1" ht="14.4" x14ac:dyDescent="0.3"/>
    <row r="209" customFormat="1" ht="14.4" x14ac:dyDescent="0.3"/>
    <row r="210" customFormat="1" ht="14.4" x14ac:dyDescent="0.3"/>
    <row r="211" customFormat="1" ht="14.4" x14ac:dyDescent="0.3"/>
    <row r="212" customFormat="1" ht="14.4" x14ac:dyDescent="0.3"/>
    <row r="213" customFormat="1" ht="14.4" x14ac:dyDescent="0.3"/>
    <row r="214" customFormat="1" ht="14.4" x14ac:dyDescent="0.3"/>
    <row r="215" customFormat="1" ht="14.4" x14ac:dyDescent="0.3"/>
    <row r="216" customFormat="1" ht="14.4" x14ac:dyDescent="0.3"/>
    <row r="217" customFormat="1" ht="14.4" x14ac:dyDescent="0.3"/>
    <row r="218" customFormat="1" ht="14.4" x14ac:dyDescent="0.3"/>
    <row r="219" customFormat="1" ht="14.4" x14ac:dyDescent="0.3"/>
    <row r="220" customFormat="1" ht="14.4" x14ac:dyDescent="0.3"/>
    <row r="221" customFormat="1" ht="14.4" x14ac:dyDescent="0.3"/>
    <row r="222" customFormat="1" ht="14.4" x14ac:dyDescent="0.3"/>
    <row r="223" customFormat="1" ht="14.4" x14ac:dyDescent="0.3"/>
    <row r="224" customFormat="1" ht="14.4" x14ac:dyDescent="0.3"/>
    <row r="225" customFormat="1" ht="14.4" x14ac:dyDescent="0.3"/>
    <row r="226" customFormat="1" ht="14.4" x14ac:dyDescent="0.3"/>
    <row r="227" customFormat="1" ht="14.4" x14ac:dyDescent="0.3"/>
    <row r="228" customFormat="1" ht="14.4" x14ac:dyDescent="0.3"/>
    <row r="229" customFormat="1" ht="14.4" x14ac:dyDescent="0.3"/>
    <row r="230" customFormat="1" ht="14.4" x14ac:dyDescent="0.3"/>
    <row r="231" customFormat="1" ht="14.4" x14ac:dyDescent="0.3"/>
    <row r="232" customFormat="1" ht="14.4" x14ac:dyDescent="0.3"/>
    <row r="233" customFormat="1" ht="14.4" x14ac:dyDescent="0.3"/>
    <row r="234" customFormat="1" ht="14.4" x14ac:dyDescent="0.3"/>
    <row r="235" customFormat="1" ht="14.4" x14ac:dyDescent="0.3"/>
    <row r="236" customFormat="1" ht="14.4" x14ac:dyDescent="0.3"/>
    <row r="237" customFormat="1" ht="14.4" x14ac:dyDescent="0.3"/>
    <row r="238" customFormat="1" ht="14.4" x14ac:dyDescent="0.3"/>
    <row r="239" customFormat="1" ht="14.4" x14ac:dyDescent="0.3"/>
    <row r="240" customFormat="1" ht="14.4" x14ac:dyDescent="0.3"/>
    <row r="241" customFormat="1" ht="14.4" x14ac:dyDescent="0.3"/>
    <row r="242" customFormat="1" ht="14.4" x14ac:dyDescent="0.3"/>
    <row r="243" customFormat="1" ht="14.4" x14ac:dyDescent="0.3"/>
    <row r="244" customFormat="1" ht="14.4" x14ac:dyDescent="0.3"/>
    <row r="245" customFormat="1" ht="14.4" x14ac:dyDescent="0.3"/>
    <row r="246" customFormat="1" ht="14.4" x14ac:dyDescent="0.3"/>
    <row r="247" customFormat="1" ht="14.4" x14ac:dyDescent="0.3"/>
    <row r="248" customFormat="1" ht="14.4" x14ac:dyDescent="0.3"/>
    <row r="249" customFormat="1" ht="14.4" x14ac:dyDescent="0.3"/>
    <row r="250" customFormat="1" ht="14.4" x14ac:dyDescent="0.3"/>
    <row r="251" customFormat="1" ht="14.4" x14ac:dyDescent="0.3"/>
    <row r="252" customFormat="1" ht="14.4" x14ac:dyDescent="0.3"/>
    <row r="253" customFormat="1" ht="14.4" x14ac:dyDescent="0.3"/>
    <row r="254" customFormat="1" ht="14.4" x14ac:dyDescent="0.3"/>
    <row r="255" customFormat="1" ht="14.4" x14ac:dyDescent="0.3"/>
    <row r="256" customFormat="1" ht="14.4" x14ac:dyDescent="0.3"/>
    <row r="257" customFormat="1" ht="14.4" x14ac:dyDescent="0.3"/>
    <row r="258" customFormat="1" ht="14.4" x14ac:dyDescent="0.3"/>
    <row r="259" customFormat="1" ht="14.4" x14ac:dyDescent="0.3"/>
    <row r="260" customFormat="1" ht="14.4" x14ac:dyDescent="0.3"/>
    <row r="261" customFormat="1" ht="14.4" x14ac:dyDescent="0.3"/>
    <row r="262" customFormat="1" ht="14.4" x14ac:dyDescent="0.3"/>
    <row r="263" customFormat="1" ht="14.4" x14ac:dyDescent="0.3"/>
    <row r="264" customFormat="1" ht="14.4" x14ac:dyDescent="0.3"/>
    <row r="265" customFormat="1" ht="14.4" x14ac:dyDescent="0.3"/>
    <row r="266" customFormat="1" ht="14.4" x14ac:dyDescent="0.3"/>
    <row r="267" customFormat="1" ht="14.4" x14ac:dyDescent="0.3"/>
    <row r="268" customFormat="1" ht="14.4" x14ac:dyDescent="0.3"/>
    <row r="269" customFormat="1" ht="14.4" x14ac:dyDescent="0.3"/>
    <row r="270" customFormat="1" ht="14.4" x14ac:dyDescent="0.3"/>
    <row r="271" customFormat="1" ht="14.4" x14ac:dyDescent="0.3"/>
    <row r="272" customFormat="1" ht="14.4" x14ac:dyDescent="0.3"/>
    <row r="273" customFormat="1" ht="14.4" x14ac:dyDescent="0.3"/>
    <row r="274" customFormat="1" ht="14.4" x14ac:dyDescent="0.3"/>
    <row r="275" customFormat="1" ht="14.4" x14ac:dyDescent="0.3"/>
    <row r="276" customFormat="1" ht="14.4" x14ac:dyDescent="0.3"/>
    <row r="277" customFormat="1" ht="14.4" x14ac:dyDescent="0.3"/>
    <row r="278" customFormat="1" ht="14.4" x14ac:dyDescent="0.3"/>
    <row r="279" customFormat="1" ht="14.4" x14ac:dyDescent="0.3"/>
    <row r="280" customFormat="1" ht="14.4" x14ac:dyDescent="0.3"/>
    <row r="281" customFormat="1" ht="14.4" x14ac:dyDescent="0.3"/>
    <row r="282" customFormat="1" ht="14.4" x14ac:dyDescent="0.3"/>
    <row r="283" customFormat="1" ht="14.4" x14ac:dyDescent="0.3"/>
    <row r="284" customFormat="1" ht="14.4" x14ac:dyDescent="0.3"/>
    <row r="285" customFormat="1" ht="14.4" x14ac:dyDescent="0.3"/>
    <row r="286" customFormat="1" ht="14.4" x14ac:dyDescent="0.3"/>
    <row r="287" customFormat="1" ht="14.4" x14ac:dyDescent="0.3"/>
    <row r="288" customFormat="1" ht="14.4" x14ac:dyDescent="0.3"/>
    <row r="289" customFormat="1" ht="14.4" x14ac:dyDescent="0.3"/>
    <row r="290" customFormat="1" ht="14.4" x14ac:dyDescent="0.3"/>
    <row r="291" customFormat="1" ht="14.4" x14ac:dyDescent="0.3"/>
    <row r="292" customFormat="1" ht="14.4" x14ac:dyDescent="0.3"/>
    <row r="293" customFormat="1" ht="14.4" x14ac:dyDescent="0.3"/>
    <row r="294" customFormat="1" ht="14.4" x14ac:dyDescent="0.3"/>
    <row r="295" customFormat="1" ht="14.4" x14ac:dyDescent="0.3"/>
    <row r="296" customFormat="1" ht="14.4" x14ac:dyDescent="0.3"/>
    <row r="297" customFormat="1" ht="14.4" x14ac:dyDescent="0.3"/>
    <row r="298" customFormat="1" ht="14.4" x14ac:dyDescent="0.3"/>
    <row r="299" customFormat="1" ht="14.4" x14ac:dyDescent="0.3"/>
    <row r="300" customFormat="1" ht="14.4" x14ac:dyDescent="0.3"/>
    <row r="301" customFormat="1" ht="14.4" x14ac:dyDescent="0.3"/>
    <row r="302" customFormat="1" ht="14.4" x14ac:dyDescent="0.3"/>
    <row r="303" customFormat="1" ht="14.4" x14ac:dyDescent="0.3"/>
    <row r="304" customFormat="1" ht="14.4" x14ac:dyDescent="0.3"/>
    <row r="305" customFormat="1" ht="14.4" x14ac:dyDescent="0.3"/>
    <row r="306" customFormat="1" ht="14.4" x14ac:dyDescent="0.3"/>
    <row r="307" customFormat="1" ht="14.4" x14ac:dyDescent="0.3"/>
    <row r="308" customFormat="1" ht="14.4" x14ac:dyDescent="0.3"/>
    <row r="309" customFormat="1" ht="14.4" x14ac:dyDescent="0.3"/>
    <row r="310" customFormat="1" ht="14.4" x14ac:dyDescent="0.3"/>
    <row r="311" customFormat="1" ht="14.4" x14ac:dyDescent="0.3"/>
    <row r="312" customFormat="1" ht="14.4" x14ac:dyDescent="0.3"/>
    <row r="313" customFormat="1" ht="14.4" x14ac:dyDescent="0.3"/>
    <row r="314" customFormat="1" ht="14.4" x14ac:dyDescent="0.3"/>
    <row r="315" customFormat="1" ht="14.4" x14ac:dyDescent="0.3"/>
    <row r="316" customFormat="1" ht="14.4" x14ac:dyDescent="0.3"/>
    <row r="317" customFormat="1" ht="14.4" x14ac:dyDescent="0.3"/>
    <row r="318" customFormat="1" ht="14.4" x14ac:dyDescent="0.3"/>
    <row r="319" customFormat="1" ht="14.4" x14ac:dyDescent="0.3"/>
    <row r="320" customFormat="1" ht="14.4" x14ac:dyDescent="0.3"/>
    <row r="321" customFormat="1" ht="14.4" x14ac:dyDescent="0.3"/>
    <row r="322" customFormat="1" ht="14.4" x14ac:dyDescent="0.3"/>
    <row r="323" customFormat="1" ht="14.4" x14ac:dyDescent="0.3"/>
    <row r="324" customFormat="1" ht="14.4" x14ac:dyDescent="0.3"/>
    <row r="325" customFormat="1" ht="14.4" x14ac:dyDescent="0.3"/>
    <row r="326" customFormat="1" ht="14.4" x14ac:dyDescent="0.3"/>
    <row r="327" customFormat="1" ht="14.4" x14ac:dyDescent="0.3"/>
    <row r="328" customFormat="1" ht="14.4" x14ac:dyDescent="0.3"/>
    <row r="329" customFormat="1" ht="14.4" x14ac:dyDescent="0.3"/>
    <row r="330" customFormat="1" ht="14.4" x14ac:dyDescent="0.3"/>
    <row r="331" customFormat="1" ht="14.4" x14ac:dyDescent="0.3"/>
    <row r="332" customFormat="1" ht="14.4" x14ac:dyDescent="0.3"/>
    <row r="333" customFormat="1" ht="14.4" x14ac:dyDescent="0.3"/>
    <row r="334" customFormat="1" ht="14.4" x14ac:dyDescent="0.3"/>
    <row r="335" customFormat="1" ht="14.4" x14ac:dyDescent="0.3"/>
    <row r="336" customFormat="1" ht="14.4" x14ac:dyDescent="0.3"/>
    <row r="337" customFormat="1" ht="14.4" x14ac:dyDescent="0.3"/>
    <row r="338" customFormat="1" ht="14.4" x14ac:dyDescent="0.3"/>
    <row r="339" customFormat="1" ht="14.4" x14ac:dyDescent="0.3"/>
    <row r="340" customFormat="1" ht="14.4" x14ac:dyDescent="0.3"/>
    <row r="341" customFormat="1" ht="14.4" x14ac:dyDescent="0.3"/>
    <row r="342" customFormat="1" ht="14.4" x14ac:dyDescent="0.3"/>
    <row r="343" customFormat="1" ht="14.4" x14ac:dyDescent="0.3"/>
    <row r="344" customFormat="1" ht="14.4" x14ac:dyDescent="0.3"/>
    <row r="345" customFormat="1" ht="14.4" x14ac:dyDescent="0.3"/>
    <row r="346" customFormat="1" ht="14.4" x14ac:dyDescent="0.3"/>
    <row r="347" customFormat="1" ht="14.4" x14ac:dyDescent="0.3"/>
    <row r="348" customFormat="1" ht="14.4" x14ac:dyDescent="0.3"/>
    <row r="349" customFormat="1" ht="14.4" x14ac:dyDescent="0.3"/>
    <row r="350" customFormat="1" ht="14.4" x14ac:dyDescent="0.3"/>
    <row r="351" customFormat="1" ht="14.4" x14ac:dyDescent="0.3"/>
    <row r="352" customFormat="1" ht="14.4" x14ac:dyDescent="0.3"/>
    <row r="353" customFormat="1" ht="14.4" x14ac:dyDescent="0.3"/>
    <row r="354" customFormat="1" ht="14.4" x14ac:dyDescent="0.3"/>
    <row r="355" customFormat="1" ht="14.4" x14ac:dyDescent="0.3"/>
    <row r="356" customFormat="1" ht="14.4" x14ac:dyDescent="0.3"/>
    <row r="357" customFormat="1" ht="14.4" x14ac:dyDescent="0.3"/>
    <row r="358" customFormat="1" ht="14.4" x14ac:dyDescent="0.3"/>
    <row r="359" customFormat="1" ht="14.4" x14ac:dyDescent="0.3"/>
    <row r="360" customFormat="1" ht="14.4" x14ac:dyDescent="0.3"/>
    <row r="361" customFormat="1" ht="14.4" x14ac:dyDescent="0.3"/>
    <row r="362" customFormat="1" ht="14.4" x14ac:dyDescent="0.3"/>
    <row r="363" customFormat="1" ht="14.4" x14ac:dyDescent="0.3"/>
    <row r="364" customFormat="1" ht="14.4" x14ac:dyDescent="0.3"/>
    <row r="365" customFormat="1" ht="14.4" x14ac:dyDescent="0.3"/>
  </sheetData>
  <mergeCells count="14">
    <mergeCell ref="E19:F19"/>
    <mergeCell ref="B2:H2"/>
    <mergeCell ref="B4:B5"/>
    <mergeCell ref="H4:H5"/>
    <mergeCell ref="B12:C12"/>
    <mergeCell ref="D4:D5"/>
    <mergeCell ref="E4:E5"/>
    <mergeCell ref="F4:F5"/>
    <mergeCell ref="B11:C11"/>
    <mergeCell ref="B13:H13"/>
    <mergeCell ref="E15:F15"/>
    <mergeCell ref="E16:F16"/>
    <mergeCell ref="E17:F17"/>
    <mergeCell ref="E18:F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FTES68</vt:lpstr>
      <vt:lpstr>ตบช.เชิงปริมาณ (คณะ)</vt:lpstr>
      <vt:lpstr>(กรอก)ราย ตบช.</vt:lpstr>
      <vt:lpstr> สรุปคะแนน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6290015 rsu</cp:lastModifiedBy>
  <cp:lastPrinted>2024-09-23T07:12:40Z</cp:lastPrinted>
  <dcterms:created xsi:type="dcterms:W3CDTF">2015-07-06T04:22:14Z</dcterms:created>
  <dcterms:modified xsi:type="dcterms:W3CDTF">2026-08-10T03:59:25Z</dcterms:modified>
</cp:coreProperties>
</file>