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เดสก์ท็อป\"/>
    </mc:Choice>
  </mc:AlternateContent>
  <xr:revisionPtr revIDLastSave="0" documentId="13_ncr:1_{655D4591-08E5-4C3A-AEAE-59D925B9B9C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TES58" sheetId="4" r:id="rId1"/>
    <sheet name="ตบช.เชิงปริมาณ (คณะ)" sheetId="1" r:id="rId2"/>
    <sheet name="(กรอก)ราย ตบช." sheetId="3" r:id="rId3"/>
    <sheet name=" สรุปคะแนน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2" i="2" l="1"/>
  <c r="O12" i="2"/>
  <c r="O6" i="2"/>
  <c r="L6" i="2"/>
  <c r="J8" i="3"/>
  <c r="G8" i="3"/>
  <c r="G3" i="3"/>
  <c r="J3" i="3"/>
  <c r="C15" i="3"/>
  <c r="D15" i="3"/>
  <c r="C10" i="1"/>
  <c r="F15" i="4"/>
  <c r="G15" i="4" s="1"/>
  <c r="I15" i="4" s="1"/>
  <c r="J15" i="4" s="1"/>
  <c r="F39" i="4"/>
  <c r="G39" i="4" s="1"/>
  <c r="I39" i="4" s="1"/>
  <c r="J39" i="4" s="1"/>
  <c r="L39" i="4" s="1"/>
  <c r="F38" i="4"/>
  <c r="G38" i="4" s="1"/>
  <c r="I38" i="4" s="1"/>
  <c r="J38" i="4" s="1"/>
  <c r="L38" i="4" s="1"/>
  <c r="F37" i="4"/>
  <c r="F36" i="4"/>
  <c r="G36" i="4" s="1"/>
  <c r="I36" i="4" s="1"/>
  <c r="J36" i="4" s="1"/>
  <c r="L36" i="4" s="1"/>
  <c r="I20" i="4"/>
  <c r="J20" i="4" s="1"/>
  <c r="G20" i="4"/>
  <c r="F20" i="4"/>
  <c r="F19" i="4"/>
  <c r="G19" i="4" s="1"/>
  <c r="I19" i="4" s="1"/>
  <c r="F13" i="4"/>
  <c r="G37" i="4" l="1"/>
  <c r="I37" i="4" s="1"/>
  <c r="J37" i="4" s="1"/>
  <c r="L37" i="4" s="1"/>
  <c r="M6" i="2"/>
  <c r="M7" i="2"/>
  <c r="E6" i="2"/>
  <c r="F6" i="2"/>
  <c r="G6" i="2"/>
  <c r="I6" i="2"/>
  <c r="J6" i="2"/>
  <c r="E7" i="2"/>
  <c r="I7" i="2"/>
  <c r="H7" i="2" s="1"/>
  <c r="I8" i="2"/>
  <c r="I9" i="2"/>
  <c r="O9" i="2" s="1"/>
  <c r="P9" i="2" s="1"/>
  <c r="I10" i="2"/>
  <c r="J10" i="2"/>
  <c r="J4" i="3"/>
  <c r="G4" i="3"/>
  <c r="F51" i="1"/>
  <c r="G51" i="1"/>
  <c r="H51" i="1"/>
  <c r="I51" i="1"/>
  <c r="J51" i="1"/>
  <c r="K51" i="1"/>
  <c r="L51" i="1"/>
  <c r="M51" i="1"/>
  <c r="N51" i="1"/>
  <c r="O51" i="1"/>
  <c r="C40" i="1"/>
  <c r="C41" i="1" s="1"/>
  <c r="C43" i="1" s="1"/>
  <c r="F7" i="4"/>
  <c r="J7" i="3"/>
  <c r="J6" i="3"/>
  <c r="J5" i="3"/>
  <c r="G7" i="3"/>
  <c r="G6" i="3"/>
  <c r="G5" i="3"/>
  <c r="F9" i="4"/>
  <c r="F35" i="4"/>
  <c r="G35" i="4" s="1"/>
  <c r="I35" i="4" s="1"/>
  <c r="J35" i="4" s="1"/>
  <c r="L35" i="4" s="1"/>
  <c r="G34" i="4"/>
  <c r="I34" i="4" s="1"/>
  <c r="J34" i="4" s="1"/>
  <c r="L34" i="4" s="1"/>
  <c r="F33" i="4"/>
  <c r="G33" i="4" s="1"/>
  <c r="I33" i="4" s="1"/>
  <c r="J33" i="4" s="1"/>
  <c r="L33" i="4" s="1"/>
  <c r="F32" i="4"/>
  <c r="G32" i="4" s="1"/>
  <c r="I32" i="4" s="1"/>
  <c r="J32" i="4" s="1"/>
  <c r="L32" i="4" s="1"/>
  <c r="F31" i="4"/>
  <c r="G31" i="4" s="1"/>
  <c r="I31" i="4" s="1"/>
  <c r="J31" i="4" s="1"/>
  <c r="L31" i="4" s="1"/>
  <c r="F30" i="4"/>
  <c r="G30" i="4" s="1"/>
  <c r="I30" i="4" s="1"/>
  <c r="J30" i="4" s="1"/>
  <c r="L30" i="4" s="1"/>
  <c r="F29" i="4"/>
  <c r="G29" i="4" s="1"/>
  <c r="I29" i="4" s="1"/>
  <c r="J29" i="4" s="1"/>
  <c r="L29" i="4" s="1"/>
  <c r="G28" i="4"/>
  <c r="I28" i="4" s="1"/>
  <c r="J28" i="4" s="1"/>
  <c r="L28" i="4" s="1"/>
  <c r="F28" i="4"/>
  <c r="F27" i="4"/>
  <c r="G27" i="4" s="1"/>
  <c r="I27" i="4" s="1"/>
  <c r="J27" i="4" s="1"/>
  <c r="L27" i="4" s="1"/>
  <c r="F26" i="4"/>
  <c r="G26" i="4" s="1"/>
  <c r="I26" i="4" s="1"/>
  <c r="J26" i="4" s="1"/>
  <c r="L26" i="4" s="1"/>
  <c r="F25" i="4"/>
  <c r="G25" i="4" s="1"/>
  <c r="I25" i="4" s="1"/>
  <c r="J25" i="4" s="1"/>
  <c r="L25" i="4" s="1"/>
  <c r="F24" i="4"/>
  <c r="G24" i="4" s="1"/>
  <c r="I24" i="4" s="1"/>
  <c r="J24" i="4" s="1"/>
  <c r="L24" i="4" s="1"/>
  <c r="F23" i="4"/>
  <c r="G23" i="4" s="1"/>
  <c r="I23" i="4" s="1"/>
  <c r="J23" i="4" s="1"/>
  <c r="L23" i="4" s="1"/>
  <c r="F22" i="4"/>
  <c r="G22" i="4" s="1"/>
  <c r="I22" i="4" s="1"/>
  <c r="J22" i="4" s="1"/>
  <c r="L22" i="4" s="1"/>
  <c r="F21" i="4"/>
  <c r="G21" i="4" s="1"/>
  <c r="I21" i="4" s="1"/>
  <c r="J21" i="4" s="1"/>
  <c r="L21" i="4" s="1"/>
  <c r="F18" i="4"/>
  <c r="G18" i="4" s="1"/>
  <c r="I18" i="4" s="1"/>
  <c r="J18" i="4" s="1"/>
  <c r="L18" i="4" s="1"/>
  <c r="F17" i="4"/>
  <c r="G17" i="4" s="1"/>
  <c r="I17" i="4" s="1"/>
  <c r="J17" i="4" s="1"/>
  <c r="L17" i="4" s="1"/>
  <c r="F16" i="4"/>
  <c r="G16" i="4" s="1"/>
  <c r="I16" i="4" s="1"/>
  <c r="J16" i="4" s="1"/>
  <c r="L16" i="4" s="1"/>
  <c r="F14" i="4"/>
  <c r="G13" i="4"/>
  <c r="I13" i="4" s="1"/>
  <c r="J13" i="4" s="1"/>
  <c r="F12" i="4"/>
  <c r="G12" i="4" s="1"/>
  <c r="I12" i="4" s="1"/>
  <c r="J12" i="4" s="1"/>
  <c r="L12" i="4" s="1"/>
  <c r="F11" i="4"/>
  <c r="G11" i="4" s="1"/>
  <c r="I11" i="4" s="1"/>
  <c r="J11" i="4" s="1"/>
  <c r="L11" i="4" s="1"/>
  <c r="F10" i="4"/>
  <c r="G10" i="4" s="1"/>
  <c r="I10" i="4" s="1"/>
  <c r="J10" i="4" s="1"/>
  <c r="L10" i="4" s="1"/>
  <c r="F8" i="4"/>
  <c r="G8" i="4" s="1"/>
  <c r="I8" i="4" s="1"/>
  <c r="C18" i="1"/>
  <c r="C19" i="1" s="1"/>
  <c r="C29" i="1"/>
  <c r="C30" i="1" s="1"/>
  <c r="E28" i="1"/>
  <c r="C11" i="2"/>
  <c r="H9" i="2"/>
  <c r="G14" i="4" l="1"/>
  <c r="I14" i="4" s="1"/>
  <c r="J14" i="4" s="1"/>
  <c r="L14" i="4" s="1"/>
  <c r="J19" i="4"/>
  <c r="L19" i="4" s="1"/>
  <c r="G9" i="4"/>
  <c r="I9" i="4" s="1"/>
  <c r="J9" i="4" s="1"/>
  <c r="L9" i="4" s="1"/>
  <c r="J8" i="4"/>
  <c r="L8" i="4" s="1"/>
  <c r="G7" i="4"/>
  <c r="I7" i="4" s="1"/>
  <c r="J7" i="4" s="1"/>
  <c r="L7" i="4" s="1"/>
  <c r="H10" i="2"/>
  <c r="L7" i="2"/>
  <c r="K52" i="1"/>
  <c r="C48" i="1" s="1"/>
  <c r="C50" i="1" s="1"/>
  <c r="C51" i="1" s="1"/>
  <c r="P12" i="2"/>
  <c r="P6" i="2"/>
  <c r="D6" i="2"/>
  <c r="O7" i="2"/>
  <c r="P7" i="2" s="1"/>
  <c r="D7" i="2"/>
  <c r="H8" i="2"/>
  <c r="D12" i="2"/>
  <c r="O10" i="2"/>
  <c r="P10" i="2" s="1"/>
  <c r="O8" i="2"/>
  <c r="P8" i="2" s="1"/>
  <c r="H12" i="2"/>
  <c r="H6" i="2"/>
</calcChain>
</file>

<file path=xl/sharedStrings.xml><?xml version="1.0" encoding="utf-8"?>
<sst xmlns="http://schemas.openxmlformats.org/spreadsheetml/2006/main" count="212" uniqueCount="142">
  <si>
    <t>ข้อมูลพื้นฐาน</t>
  </si>
  <si>
    <t>จำนวนยืนยัน</t>
  </si>
  <si>
    <t>เทียบบัญญัติไตรยางศ์</t>
  </si>
  <si>
    <t>ผลงานทางวิชาการ (ชิ้น)</t>
  </si>
  <si>
    <t>งานสร้างสรรค์ (ชิ้น)</t>
  </si>
  <si>
    <t>ผลรวมถ่วงน้ำหนักของผลงาน</t>
  </si>
  <si>
    <t xml:space="preserve">กลุ่มสาขาวิชาวิทยาศาสตร์และเทคโนโลยี  </t>
  </si>
  <si>
    <t xml:space="preserve">กลุ่มสาขาวิชาวิทยาศาสตร์สุขภาพ  </t>
  </si>
  <si>
    <t xml:space="preserve">หมายเหตุ : </t>
  </si>
  <si>
    <t>ผลประเมิน</t>
  </si>
  <si>
    <t>รวม</t>
  </si>
  <si>
    <t>-</t>
  </si>
  <si>
    <t>เฉลี่ย</t>
  </si>
  <si>
    <t>ตัวบ่งชี้</t>
  </si>
  <si>
    <t>ผลการประเมิน</t>
  </si>
  <si>
    <t>คะแนน</t>
  </si>
  <si>
    <t>O</t>
  </si>
  <si>
    <t>P</t>
  </si>
  <si>
    <t>I</t>
  </si>
  <si>
    <t>จำนวน</t>
  </si>
  <si>
    <t>องค์ประกอบ</t>
  </si>
  <si>
    <t>ตบช.ที่</t>
  </si>
  <si>
    <t>รวม 13 ตบช.</t>
  </si>
  <si>
    <t>การคำนวณ เชิงปริมาณ ตัวบ่งชี้ ระดับคณะวิชา</t>
  </si>
  <si>
    <t>ตัวบ่งชี้ 1.1 ผลการบริหารจัดการหลักสูตรโดยรยม</t>
  </si>
  <si>
    <t>เกณฑ์การประเมิน : ค่าเฉลี่ยของคะแนนประเมินทุกหลักสูตรที่คณะรับผิดชอบ</t>
  </si>
  <si>
    <t xml:space="preserve">จำนวนหลักสูตรทั้งหมดที่คณะรับผิดชอบ </t>
  </si>
  <si>
    <t xml:space="preserve">ผลรวมของค่าคะแนนประเมินของทุกหลักสูตร </t>
  </si>
  <si>
    <t>คะแนนที่ได้</t>
  </si>
  <si>
    <t>ตัวบ่งชี้ที่ 1.2  อาจารย์ประจำคณะที่มีคุณวุฒิปริญญาเอก</t>
  </si>
  <si>
    <t xml:space="preserve">เกณฑ์การประเมิน : แปลงค่าร้อยละของอาจารย์ประจำคณะที่มีคุณวุฒิปริญญาเอกเป็นคะแนนระหว่าง 0 – 5 </t>
  </si>
  <si>
    <t xml:space="preserve">จำนวนอาจารย์ประจำคณะทั้งหมด </t>
  </si>
  <si>
    <t xml:space="preserve">จำนวนอาจารย์ประจำคณะที่มีคุณวุฒิปริญญาเอก  </t>
  </si>
  <si>
    <t xml:space="preserve">ร้อยละของอาจารย์ประจำคณะที่มีคุณวุฒิปริญญาเอก </t>
  </si>
  <si>
    <t>ตัวบ่งชี้ที่ 1.3  อาจารย์ประจำคณะที่ดำรงตำแหน่งทางวิชาการ</t>
  </si>
  <si>
    <t xml:space="preserve">เกณฑ์การประเมิน : แปลงค่าร้อยละของอาจารย์ประจำคณะที่ดำรงตำแหน่งทางวิชาการเป็นคะแนนระหว่าง 0 – 5 </t>
  </si>
  <si>
    <t xml:space="preserve">ร้อยละของอาจารย์ประจำคณะที่มีตำแหน่งทางวิชาการ  </t>
  </si>
  <si>
    <r>
      <t>จำนวนอาจารย์ประจำคณะ</t>
    </r>
    <r>
      <rPr>
        <b/>
        <u/>
        <sz val="14"/>
        <color theme="1"/>
        <rFont val="Cordia New"/>
        <family val="2"/>
      </rPr>
      <t xml:space="preserve">ที่มีตำแหน่งทางวิชาการ  </t>
    </r>
  </si>
  <si>
    <r>
      <t>จำนวนอาจารย์ประจำคณะที่</t>
    </r>
    <r>
      <rPr>
        <b/>
        <sz val="14"/>
        <color theme="1"/>
        <rFont val="Cordia New"/>
        <family val="2"/>
      </rPr>
      <t>ไม่มีตำแหน่งทางวิชาการ</t>
    </r>
  </si>
  <si>
    <t xml:space="preserve">ตัวบ่งชี้ที่ 2.2 เงินสนับสนุนงานวิจัยและงานสร้างสรรค์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</si>
  <si>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>เกณฑ์การประเมิน :โดยการแปลงจำนวนเงินต่อจำนวนอาจารย์ประจำและนักวิจัยประจำ เป็นคะแนนระหว่าง 0-5</t>
  </si>
  <si>
    <t>จำนวนอาจารย์ประจำและนักวิจัย</t>
  </si>
  <si>
    <t xml:space="preserve">จำนวนเงินสนับสนุนงานวิจัยหรืองานสร้างสรรค์จากภายในและภายนอกสถาบัน </t>
  </si>
  <si>
    <t xml:space="preserve">ต่อจำนวนอาจารย์ประจำและนักวิจัย </t>
  </si>
  <si>
    <t>จำนวนเงินสนับสนุนงานวิจัยหรืองานสร้างสรรค์จากภายในและภายนอกสถาบัน</t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</si>
  <si>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ภายใน </t>
    </r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</si>
  <si>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ภายนอกสถาบัน </t>
    </r>
  </si>
  <si>
    <t>60,000 บาทขึ้นไปต่อคน</t>
  </si>
  <si>
    <t>50,000 บาทขึ้นไปต่อคน</t>
  </si>
  <si>
    <t>กลุ่มสาขาวิชามนุษยศาสตร์และสังคมศาสตร์</t>
  </si>
  <si>
    <t>25,000 บาทขึ้นไปต่อคน</t>
  </si>
  <si>
    <t>(หารด้วยจำนวนเงินสนับสนุนงานวิจัยฯ ตามกลุ่มสาขาวิชา)</t>
  </si>
  <si>
    <r>
      <rPr>
        <sz val="14"/>
        <color rgb="FFFF0000"/>
        <rFont val="Cordia New"/>
        <family val="2"/>
      </rPr>
      <t>หมายเหตุ:</t>
    </r>
    <r>
      <rPr>
        <sz val="14"/>
        <color theme="1"/>
        <rFont val="Cordia New"/>
        <family val="2"/>
      </rPr>
      <t xml:space="preserve"> จำนวนอาจารย์และนักวิจัย นับตามปีการศึกษา และ</t>
    </r>
    <r>
      <rPr>
        <b/>
        <sz val="14"/>
        <color rgb="FFFF0000"/>
        <rFont val="Cordia New"/>
        <family val="2"/>
      </rPr>
      <t xml:space="preserve">นับเฉพาะที่ปฏิบัติงานจริง </t>
    </r>
  </si>
  <si>
    <r>
      <t xml:space="preserve">                    </t>
    </r>
    <r>
      <rPr>
        <b/>
        <sz val="14"/>
        <color theme="1"/>
        <rFont val="Cordia New"/>
        <family val="2"/>
      </rPr>
      <t>ไม่นับรวมผู้ลาศึกษาต่อ</t>
    </r>
  </si>
  <si>
    <t xml:space="preserve">ตัวบ่งชี้ที่ 2.3 ผลงานวิชาการของอาจารย์ประจำและนักวิจัย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</si>
  <si>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 xml:space="preserve">เกณฑ์การประเมิน :แปลงค่าร้อยละของผลรวมถ่วงน้ำหนักของผลงานวิชาการของอาจารย์ประจำและนักวิจัยเป็นคะแนนระหว่าง 0- 5 </t>
  </si>
  <si>
    <t xml:space="preserve">ผลรวมถ่วงน้ำหนักของผลงานทางวิชาการของอาจารย์ประจำและนักวิจัย </t>
  </si>
  <si>
    <t xml:space="preserve">จำนวนอาจารย์ประจำและนักวิจัยทั้งหมด </t>
  </si>
  <si>
    <t>ร้อยละของผลรวมถ่วงน้ำหนักของผลงานทางวิชาการ</t>
  </si>
  <si>
    <t>(หารด้วยร้อยละของผลรวมถ่วงน้ำหนักของผลงานทางวิชาการฯ ตามกลุ่มสาขาวิชา)</t>
  </si>
  <si>
    <t>ร้อยละ 30 ขึ้นไป</t>
  </si>
  <si>
    <t xml:space="preserve">วิทยาศาสตร์และเทคโนโลยี  </t>
  </si>
  <si>
    <t xml:space="preserve">วิทยาศาสตร์สุขภาพ  </t>
  </si>
  <si>
    <t>มนุษยศาสตร์และสังคมศาสตร์</t>
  </si>
  <si>
    <r>
      <t>หมายเหตุ :</t>
    </r>
    <r>
      <rPr>
        <sz val="14"/>
        <rFont val="Cordia New"/>
        <family val="2"/>
      </rPr>
      <t xml:space="preserve"> การนับจำนวนอาจารย์ประจำ ให้นับตามปีการศึกษา และ</t>
    </r>
    <r>
      <rPr>
        <b/>
        <u/>
        <sz val="14"/>
        <color rgb="FFFF0000"/>
        <rFont val="Cordia New"/>
        <family val="2"/>
      </rPr>
      <t>นับทั้งที่ปฏิบัติงานจริง และลาศึกษาต่อ</t>
    </r>
  </si>
  <si>
    <t>หมายเหตุ :  ตัวบ่งชี้ที่ 1.1 เป็นค่าคะแนนเฉลี่ยของผลการประเมินระดับหลักสูตรทุกหลักสูตร</t>
  </si>
  <si>
    <t>ร้อยละ 20 ขึ้นไป</t>
  </si>
  <si>
    <t>ตัวบ่งชี้ 1.4 จำนวนนักศึกษาเต็มเวลาเทียบเท่าต่อจำนวนอาจารย์ประจำ</t>
  </si>
  <si>
    <t>คณะ/วิทยาลัย/สถาบัน</t>
  </si>
  <si>
    <t>อาจารย์</t>
  </si>
  <si>
    <t>FTES</t>
  </si>
  <si>
    <t>ค่าความแตกต่าง</t>
  </si>
  <si>
    <t>เทียบ</t>
  </si>
  <si>
    <t>หมายเหตุ</t>
  </si>
  <si>
    <t>ตนเอง</t>
  </si>
  <si>
    <t>(ไม่รวมลา)</t>
  </si>
  <si>
    <t>ต่อ อาจารย์</t>
  </si>
  <si>
    <t>FTES ต่ออาจารย์</t>
  </si>
  <si>
    <t>ตามเกณฑ์</t>
  </si>
  <si>
    <t>*100/[2]</t>
  </si>
  <si>
    <t>บัญญัติฯ</t>
  </si>
  <si>
    <t>จาก</t>
  </si>
  <si>
    <t xml:space="preserve">ที่เป็นจริง  [1] </t>
  </si>
  <si>
    <t>[2]</t>
  </si>
  <si>
    <t>[1-2]</t>
  </si>
  <si>
    <t>[20]-[3]*5/10</t>
  </si>
  <si>
    <t>การประเมินฯ</t>
  </si>
  <si>
    <t>วิทยาลัยแพทยศาสตร์</t>
  </si>
  <si>
    <t>&gt;20%</t>
  </si>
  <si>
    <t>ค่าร้อยละที่น้อยกว่าหรือเท่ากับร้อยละ 0 คิดเป็น 5</t>
  </si>
  <si>
    <t>&gt;0%</t>
  </si>
  <si>
    <t>ค่าร้อยละที่มากกว่าหรือเท่ากับร้อยละ 20 คิดเป็น 0</t>
  </si>
  <si>
    <t>คณะพยาบาลศาสตร์</t>
  </si>
  <si>
    <t>เทียบบัญญัติ</t>
  </si>
  <si>
    <t>ค่าร้อยละที่มากกว่าร้อยละ 0 แต่น้อยกว่าร้อยละ 20 คิดต่อ</t>
  </si>
  <si>
    <t>คณะเทคนิคการแพทย์</t>
  </si>
  <si>
    <t>วิทยาลัยการแพทย์แผนตะวันออก</t>
  </si>
  <si>
    <t xml:space="preserve">คณะทัศนมาตรศาสตร์ </t>
  </si>
  <si>
    <t>&lt;10%</t>
  </si>
  <si>
    <t>คณะวิทยาศาสตร์</t>
  </si>
  <si>
    <t>วิทยาลัยนวัตกรรมเกษตรฯ</t>
  </si>
  <si>
    <t>วิทยาลัยวิศวกรรมศาสตร์</t>
  </si>
  <si>
    <t>สถาบันการบิน</t>
  </si>
  <si>
    <t xml:space="preserve">คณะสถาปัตยกรรมศาสตร์  </t>
  </si>
  <si>
    <t>คณะบริหารธุรกิจ</t>
  </si>
  <si>
    <t>คณะบัญชี</t>
  </si>
  <si>
    <t>คณะเศรษฐศาสตร์</t>
  </si>
  <si>
    <t>วิทยาลัยดนตรี</t>
  </si>
  <si>
    <t>0.00*</t>
  </si>
  <si>
    <t>คณะดิจิทัลอาร์ต</t>
  </si>
  <si>
    <t>เทียบบัญญัติ*</t>
  </si>
  <si>
    <t>คณะนิติศาสตร์</t>
  </si>
  <si>
    <t>วิทยาลัยนวัตกรรมสังคม</t>
  </si>
  <si>
    <t xml:space="preserve">  5 ลบ ค่าร้อยละที่คำนวณได้ หารได้วย 4</t>
  </si>
  <si>
    <t>0.00 - 1.50</t>
  </si>
  <si>
    <t>1.51 - 2.50</t>
  </si>
  <si>
    <t>2.51 - 3.50</t>
  </si>
  <si>
    <t>3.51 - 4.50</t>
  </si>
  <si>
    <t>4.51 - 5.00</t>
  </si>
  <si>
    <t xml:space="preserve"> การดำเนินงานต้องปรับปรุงเร่งด่วน</t>
  </si>
  <si>
    <t>การดำเนินงานต้องปรับปรุง</t>
  </si>
  <si>
    <t>การดำเนินงานระดับพอใช้</t>
  </si>
  <si>
    <t>การดำเนินงานระดับดี</t>
  </si>
  <si>
    <t>การดำเนินงานระดับดีมาก</t>
  </si>
  <si>
    <t>กรรมการ</t>
  </si>
  <si>
    <t>วิทยาลัยครูสุริยเทพ</t>
  </si>
  <si>
    <t>วิทยาลัยวิศวกรรมชีวการแพทย์</t>
  </si>
  <si>
    <t>วิทยาลัยการท่องเที่ยวฯ</t>
  </si>
  <si>
    <t>วิทยาลัยการออกแบบ</t>
  </si>
  <si>
    <t>วิทยาลัยนิเทศศาสตร์</t>
  </si>
  <si>
    <t xml:space="preserve">วิทยาลัยศิลปศาสตร์ </t>
  </si>
  <si>
    <t>วิทยาลัยนวัตกรรมดิจิทัลฯ</t>
  </si>
  <si>
    <t>คณะอาชญาวิทยาและการบริหารงานยุติธรรม</t>
  </si>
  <si>
    <t>สถาบันรัฐประศาสนศาสตร์และนโยบายสาธารณะ</t>
  </si>
  <si>
    <t>คณะรัฐศาสตร์</t>
  </si>
  <si>
    <t>สถาบันการทูตและการต่างประเทศ</t>
  </si>
  <si>
    <t>วิทยาลัยนานาชาติ</t>
  </si>
  <si>
    <t>วิทยาลัยเภสัชศาสตร์</t>
  </si>
  <si>
    <t>วิทยาลัยทันตแพทยศาสตร์</t>
  </si>
  <si>
    <t>คณะกายภาพบำบัดฯ</t>
  </si>
  <si>
    <t>คณะรังสีเทคนิค</t>
  </si>
  <si>
    <t>ตารางการวิเคราะห์คุณภาพการศึกษาภายใน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</si>
</sst>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b/>
      <sz val="14"/>
      <color rgb="FFFF0000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u/>
      <sz val="14"/>
      <color theme="1"/>
      <name val="Cordia New"/>
      <family val="2"/>
    </font>
    <font>
      <b/>
      <sz val="14"/>
      <name val="Cordia New"/>
      <family val="2"/>
    </font>
    <font>
      <b/>
      <u/>
      <sz val="14"/>
      <color rgb="FFFF0000"/>
      <name val="Cordia New"/>
      <family val="2"/>
    </font>
    <font>
      <sz val="16"/>
      <color rgb="FFFF0000"/>
      <name val="Cordia New"/>
      <family val="2"/>
    </font>
    <font>
      <b/>
      <sz val="18"/>
      <color theme="1"/>
      <name val="Cordia New"/>
      <family val="2"/>
    </font>
    <font>
      <b/>
      <sz val="18"/>
      <name val="Cordia New"/>
      <family val="2"/>
    </font>
    <font>
      <sz val="18"/>
      <color theme="1"/>
      <name val="Cordia New"/>
      <family val="2"/>
    </font>
    <font>
      <sz val="11"/>
      <color theme="1"/>
      <name val="Calibri"/>
      <family val="2"/>
      <scheme val="minor"/>
    </font>
    <font>
      <sz val="16"/>
      <color rgb="FF000000"/>
      <name val="Cordia New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8" fillId="6" borderId="1" applyFill="0" applyBorder="0">
      <alignment horizontal="center" vertical="center"/>
    </xf>
    <xf numFmtId="43" fontId="19" fillId="0" borderId="0" applyFont="0" applyFill="0" applyBorder="0" applyAlignment="0" applyProtection="0"/>
  </cellStyleXfs>
  <cellXfs count="1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4" fillId="3" borderId="1" xfId="0" applyFont="1" applyFill="1" applyBorder="1"/>
    <xf numFmtId="0" fontId="4" fillId="6" borderId="0" xfId="0" applyFont="1" applyFill="1"/>
    <xf numFmtId="2" fontId="4" fillId="6" borderId="0" xfId="0" applyNumberFormat="1" applyFont="1" applyFill="1" applyAlignment="1">
      <alignment horizontal="center"/>
    </xf>
    <xf numFmtId="0" fontId="4" fillId="6" borderId="2" xfId="0" applyFont="1" applyFill="1" applyBorder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6" borderId="0" xfId="0" applyFont="1" applyFill="1" applyAlignment="1">
      <alignment horizontal="center"/>
    </xf>
    <xf numFmtId="0" fontId="10" fillId="0" borderId="0" xfId="0" applyFo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4" fillId="6" borderId="3" xfId="0" applyFont="1" applyFill="1" applyBorder="1"/>
    <xf numFmtId="0" fontId="2" fillId="6" borderId="0" xfId="0" applyFont="1" applyFill="1" applyAlignment="1">
      <alignment horizontal="center"/>
    </xf>
    <xf numFmtId="0" fontId="4" fillId="6" borderId="8" xfId="0" applyFont="1" applyFill="1" applyBorder="1"/>
    <xf numFmtId="0" fontId="4" fillId="6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0" fontId="2" fillId="4" borderId="1" xfId="0" applyFont="1" applyFill="1" applyBorder="1"/>
    <xf numFmtId="0" fontId="3" fillId="6" borderId="0" xfId="0" applyFont="1" applyFill="1"/>
    <xf numFmtId="2" fontId="3" fillId="6" borderId="0" xfId="0" applyNumberFormat="1" applyFont="1" applyFill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7" fillId="6" borderId="0" xfId="0" applyFont="1" applyFill="1" applyAlignment="1">
      <alignment horizontal="center"/>
    </xf>
    <xf numFmtId="0" fontId="5" fillId="6" borderId="0" xfId="0" applyFont="1" applyFill="1"/>
    <xf numFmtId="0" fontId="7" fillId="6" borderId="0" xfId="0" applyFont="1" applyFill="1"/>
    <xf numFmtId="0" fontId="7" fillId="6" borderId="0" xfId="0" applyFont="1" applyFill="1" applyAlignment="1">
      <alignment horizontal="left"/>
    </xf>
    <xf numFmtId="0" fontId="15" fillId="0" borderId="0" xfId="0" applyFont="1" applyAlignment="1">
      <alignment horizontal="left"/>
    </xf>
    <xf numFmtId="2" fontId="4" fillId="6" borderId="3" xfId="0" applyNumberFormat="1" applyFont="1" applyFill="1" applyBorder="1"/>
    <xf numFmtId="2" fontId="4" fillId="8" borderId="1" xfId="0" applyNumberFormat="1" applyFont="1" applyFill="1" applyBorder="1"/>
    <xf numFmtId="2" fontId="4" fillId="8" borderId="3" xfId="0" applyNumberFormat="1" applyFont="1" applyFill="1" applyBorder="1"/>
    <xf numFmtId="2" fontId="9" fillId="0" borderId="0" xfId="0" applyNumberFormat="1" applyFont="1"/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17" fillId="0" borderId="0" xfId="0" applyFont="1" applyAlignment="1">
      <alignment horizontal="left"/>
    </xf>
    <xf numFmtId="0" fontId="9" fillId="11" borderId="13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/>
    </xf>
    <xf numFmtId="0" fontId="1" fillId="11" borderId="14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1" borderId="14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/>
    </xf>
    <xf numFmtId="164" fontId="9" fillId="0" borderId="3" xfId="0" applyNumberFormat="1" applyFont="1" applyBorder="1" applyAlignment="1">
      <alignment horizontal="center"/>
    </xf>
    <xf numFmtId="2" fontId="9" fillId="10" borderId="3" xfId="0" applyNumberFormat="1" applyFont="1" applyFill="1" applyBorder="1" applyAlignment="1">
      <alignment horizontal="center"/>
    </xf>
    <xf numFmtId="2" fontId="9" fillId="11" borderId="3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2" fontId="9" fillId="11" borderId="1" xfId="0" applyNumberFormat="1" applyFont="1" applyFill="1" applyBorder="1" applyAlignment="1">
      <alignment horizontal="center"/>
    </xf>
    <xf numFmtId="0" fontId="9" fillId="11" borderId="1" xfId="0" applyFont="1" applyFill="1" applyBorder="1" applyAlignment="1">
      <alignment horizontal="center"/>
    </xf>
    <xf numFmtId="0" fontId="11" fillId="6" borderId="14" xfId="0" applyFont="1" applyFill="1" applyBorder="1" applyAlignment="1">
      <alignment horizontal="left" wrapText="1"/>
    </xf>
    <xf numFmtId="2" fontId="9" fillId="6" borderId="1" xfId="0" applyNumberFormat="1" applyFont="1" applyFill="1" applyBorder="1" applyAlignment="1">
      <alignment horizontal="center"/>
    </xf>
    <xf numFmtId="2" fontId="9" fillId="6" borderId="3" xfId="0" applyNumberFormat="1" applyFont="1" applyFill="1" applyBorder="1" applyAlignment="1">
      <alignment horizontal="center"/>
    </xf>
    <xf numFmtId="0" fontId="9" fillId="10" borderId="0" xfId="0" applyFont="1" applyFill="1" applyAlignment="1">
      <alignment horizontal="center"/>
    </xf>
    <xf numFmtId="0" fontId="9" fillId="6" borderId="0" xfId="0" applyFont="1" applyFill="1"/>
    <xf numFmtId="0" fontId="11" fillId="6" borderId="1" xfId="0" applyFont="1" applyFill="1" applyBorder="1" applyAlignment="1">
      <alignment horizontal="left" wrapText="1"/>
    </xf>
    <xf numFmtId="0" fontId="9" fillId="6" borderId="1" xfId="0" applyFont="1" applyFill="1" applyBorder="1" applyAlignment="1">
      <alignment horizontal="center"/>
    </xf>
    <xf numFmtId="0" fontId="9" fillId="3" borderId="0" xfId="0" applyFont="1" applyFill="1"/>
    <xf numFmtId="0" fontId="9" fillId="6" borderId="0" xfId="0" applyFont="1" applyFill="1" applyAlignment="1">
      <alignment horizontal="center"/>
    </xf>
    <xf numFmtId="0" fontId="11" fillId="6" borderId="0" xfId="0" applyFont="1" applyFill="1"/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1" fontId="9" fillId="8" borderId="3" xfId="0" applyNumberFormat="1" applyFont="1" applyFill="1" applyBorder="1" applyAlignment="1">
      <alignment horizontal="center"/>
    </xf>
    <xf numFmtId="1" fontId="9" fillId="8" borderId="1" xfId="0" applyNumberFormat="1" applyFont="1" applyFill="1" applyBorder="1" applyAlignment="1">
      <alignment horizontal="center"/>
    </xf>
    <xf numFmtId="2" fontId="1" fillId="6" borderId="0" xfId="0" applyNumberFormat="1" applyFont="1" applyFill="1"/>
    <xf numFmtId="2" fontId="9" fillId="6" borderId="0" xfId="0" applyNumberFormat="1" applyFont="1" applyFill="1"/>
    <xf numFmtId="0" fontId="5" fillId="6" borderId="0" xfId="0" applyFont="1" applyFill="1" applyAlignment="1">
      <alignment horizontal="center"/>
    </xf>
    <xf numFmtId="2" fontId="9" fillId="6" borderId="0" xfId="0" applyNumberFormat="1" applyFont="1" applyFill="1" applyAlignment="1">
      <alignment horizontal="center"/>
    </xf>
    <xf numFmtId="0" fontId="10" fillId="12" borderId="1" xfId="0" applyFont="1" applyFill="1" applyBorder="1" applyAlignment="1">
      <alignment horizontal="center"/>
    </xf>
    <xf numFmtId="2" fontId="10" fillId="12" borderId="1" xfId="0" applyNumberFormat="1" applyFont="1" applyFill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12" borderId="0" xfId="0" applyNumberFormat="1" applyFont="1" applyFill="1" applyAlignment="1">
      <alignment horizontal="center"/>
    </xf>
    <xf numFmtId="43" fontId="4" fillId="6" borderId="7" xfId="2" applyFont="1" applyFill="1" applyBorder="1"/>
    <xf numFmtId="43" fontId="4" fillId="6" borderId="1" xfId="2" applyFont="1" applyFill="1" applyBorder="1"/>
    <xf numFmtId="43" fontId="20" fillId="0" borderId="0" xfId="2" applyFont="1"/>
    <xf numFmtId="2" fontId="4" fillId="0" borderId="1" xfId="0" applyNumberFormat="1" applyFont="1" applyBorder="1"/>
    <xf numFmtId="43" fontId="4" fillId="0" borderId="1" xfId="2" applyFont="1" applyBorder="1"/>
    <xf numFmtId="0" fontId="10" fillId="9" borderId="12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2" fontId="11" fillId="6" borderId="1" xfId="0" applyNumberFormat="1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2" fontId="11" fillId="6" borderId="6" xfId="0" applyNumberFormat="1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 vertical="center"/>
    </xf>
    <xf numFmtId="2" fontId="10" fillId="9" borderId="1" xfId="0" applyNumberFormat="1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9" borderId="0" xfId="0" applyFont="1" applyFill="1"/>
    <xf numFmtId="0" fontId="10" fillId="0" borderId="1" xfId="0" applyFont="1" applyBorder="1" applyAlignment="1">
      <alignment horizontal="center"/>
    </xf>
    <xf numFmtId="2" fontId="9" fillId="12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2" fontId="9" fillId="2" borderId="1" xfId="0" applyNumberFormat="1" applyFont="1" applyFill="1" applyBorder="1" applyAlignment="1">
      <alignment horizontal="center"/>
    </xf>
    <xf numFmtId="2" fontId="10" fillId="2" borderId="1" xfId="0" applyNumberFormat="1" applyFont="1" applyFill="1" applyBorder="1" applyAlignment="1">
      <alignment horizontal="center"/>
    </xf>
    <xf numFmtId="2" fontId="9" fillId="13" borderId="1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11" fillId="2" borderId="1" xfId="0" applyNumberFormat="1" applyFont="1" applyFill="1" applyBorder="1" applyAlignment="1">
      <alignment horizontal="center"/>
    </xf>
    <xf numFmtId="2" fontId="20" fillId="12" borderId="0" xfId="0" applyNumberFormat="1" applyFont="1" applyFill="1" applyAlignment="1">
      <alignment horizontal="center" vertical="center"/>
    </xf>
    <xf numFmtId="2" fontId="20" fillId="2" borderId="1" xfId="0" applyNumberFormat="1" applyFont="1" applyFill="1" applyBorder="1" applyAlignment="1">
      <alignment horizontal="center" vertical="center"/>
    </xf>
    <xf numFmtId="0" fontId="17" fillId="6" borderId="0" xfId="0" applyFont="1" applyFill="1" applyAlignment="1">
      <alignment horizontal="left"/>
    </xf>
    <xf numFmtId="0" fontId="1" fillId="10" borderId="10" xfId="0" applyFont="1" applyFill="1" applyBorder="1" applyAlignment="1">
      <alignment horizontal="center"/>
    </xf>
    <xf numFmtId="0" fontId="1" fillId="10" borderId="12" xfId="0" applyFont="1" applyFill="1" applyBorder="1" applyAlignment="1">
      <alignment horizontal="center"/>
    </xf>
    <xf numFmtId="164" fontId="9" fillId="0" borderId="3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2" fontId="9" fillId="10" borderId="3" xfId="0" applyNumberFormat="1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wrapText="1"/>
    </xf>
    <xf numFmtId="0" fontId="17" fillId="0" borderId="0" xfId="0" applyFont="1" applyAlignment="1">
      <alignment horizontal="left"/>
    </xf>
    <xf numFmtId="0" fontId="10" fillId="11" borderId="2" xfId="0" applyFont="1" applyFill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6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/>
    </xf>
    <xf numFmtId="0" fontId="1" fillId="11" borderId="15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1" fillId="11" borderId="8" xfId="0" applyFont="1" applyFill="1" applyBorder="1" applyAlignment="1">
      <alignment horizontal="center"/>
    </xf>
    <xf numFmtId="0" fontId="10" fillId="10" borderId="2" xfId="0" applyFont="1" applyFill="1" applyBorder="1" applyAlignment="1">
      <alignment horizontal="center"/>
    </xf>
    <xf numFmtId="0" fontId="10" fillId="10" borderId="3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/>
    </xf>
    <xf numFmtId="0" fontId="3" fillId="6" borderId="0" xfId="0" applyFont="1" applyFill="1" applyAlignment="1">
      <alignment horizontal="center"/>
    </xf>
    <xf numFmtId="0" fontId="4" fillId="6" borderId="0" xfId="0" applyFont="1" applyFill="1" applyAlignment="1">
      <alignment horizontal="left"/>
    </xf>
    <xf numFmtId="0" fontId="5" fillId="6" borderId="0" xfId="0" applyFont="1" applyFill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3" fillId="0" borderId="13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6" fillId="4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1" fillId="12" borderId="0" xfId="0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9" borderId="12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9" borderId="0" xfId="0" applyFont="1" applyFill="1" applyAlignment="1">
      <alignment horizontal="left"/>
    </xf>
    <xf numFmtId="0" fontId="15" fillId="0" borderId="13" xfId="0" applyFont="1" applyBorder="1" applyAlignment="1">
      <alignment horizontal="left"/>
    </xf>
  </cellXfs>
  <cellStyles count="3">
    <cellStyle name="Comma" xfId="2" builtinId="3"/>
    <cellStyle name="Normal" xfId="0" builtinId="0"/>
    <cellStyle name="Style 1" xfId="1" xr:uid="{00000000-0005-0000-0000-000002000000}"/>
  </cellStyles>
  <dxfs count="0"/>
  <tableStyles count="0" defaultTableStyle="TableStyleMedium2" defaultPivotStyle="PivotStyleLight16"/>
  <colors>
    <mruColors>
      <color rgb="FFFFC9C9"/>
      <color rgb="FFFFBDDE"/>
      <color rgb="FF3593A9"/>
      <color rgb="FFE2F2F6"/>
      <color rgb="FF71BCD1"/>
      <color rgb="FF80C4D6"/>
      <color rgb="FFD3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6"/>
  <sheetViews>
    <sheetView tabSelected="1" topLeftCell="A43" workbookViewId="0">
      <selection activeCell="H28" sqref="H28"/>
    </sheetView>
  </sheetViews>
  <sheetFormatPr defaultColWidth="9.1796875" defaultRowHeight="24.5" x14ac:dyDescent="0.85"/>
  <cols>
    <col min="1" max="1" width="8.26953125" style="11" customWidth="1"/>
    <col min="2" max="2" width="30.7265625" style="14" customWidth="1"/>
    <col min="3" max="3" width="8.984375E-2" style="12" customWidth="1"/>
    <col min="4" max="4" width="11.7265625" style="12" customWidth="1"/>
    <col min="5" max="5" width="11.26953125" style="12" customWidth="1"/>
    <col min="6" max="6" width="13.7265625" style="12" customWidth="1"/>
    <col min="7" max="7" width="17.453125" style="12" customWidth="1"/>
    <col min="8" max="8" width="10.7265625" style="12" customWidth="1"/>
    <col min="9" max="9" width="9.26953125" style="12" customWidth="1"/>
    <col min="10" max="10" width="11.453125" style="67" customWidth="1"/>
    <col min="11" max="12" width="7.81640625" style="12" hidden="1" customWidth="1"/>
    <col min="13" max="13" width="15.54296875" style="12" customWidth="1"/>
    <col min="14" max="14" width="15.453125" style="12" hidden="1" customWidth="1"/>
    <col min="15" max="15" width="9.1796875" style="11"/>
    <col min="16" max="16" width="9.54296875" style="11" bestFit="1" customWidth="1"/>
    <col min="17" max="17" width="9.1796875" style="11"/>
    <col min="18" max="18" width="9.1796875" style="12"/>
    <col min="19" max="16384" width="9.1796875" style="11"/>
  </cols>
  <sheetData>
    <row r="1" spans="1:21" x14ac:dyDescent="0.85">
      <c r="J1" s="72"/>
    </row>
    <row r="2" spans="1:21" s="43" customFormat="1" ht="27.5" x14ac:dyDescent="0.95">
      <c r="B2" s="135" t="s">
        <v>67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42"/>
      <c r="R2" s="42"/>
    </row>
    <row r="3" spans="1:21" s="43" customFormat="1" ht="30.75" customHeight="1" x14ac:dyDescent="0.95">
      <c r="B3" s="44"/>
      <c r="C3" s="44"/>
      <c r="D3" s="44"/>
      <c r="E3" s="44"/>
      <c r="F3" s="44"/>
      <c r="G3" s="44"/>
      <c r="H3" s="44"/>
      <c r="I3" s="44"/>
      <c r="J3" s="127"/>
      <c r="K3" s="44"/>
      <c r="L3" s="44"/>
      <c r="M3" s="44"/>
      <c r="N3" s="42"/>
      <c r="R3" s="42"/>
    </row>
    <row r="4" spans="1:21" ht="23.25" customHeight="1" x14ac:dyDescent="0.85">
      <c r="B4" s="136" t="s">
        <v>68</v>
      </c>
      <c r="C4" s="45"/>
      <c r="D4" s="46" t="s">
        <v>69</v>
      </c>
      <c r="E4" s="46" t="s">
        <v>70</v>
      </c>
      <c r="F4" s="46" t="s">
        <v>70</v>
      </c>
      <c r="G4" s="139" t="s">
        <v>71</v>
      </c>
      <c r="H4" s="140"/>
      <c r="I4" s="140"/>
      <c r="J4" s="141"/>
      <c r="K4" s="142" t="s">
        <v>72</v>
      </c>
      <c r="L4" s="143"/>
      <c r="M4" s="47" t="s">
        <v>15</v>
      </c>
      <c r="N4" s="144" t="s">
        <v>73</v>
      </c>
    </row>
    <row r="5" spans="1:21" ht="23.25" customHeight="1" x14ac:dyDescent="0.85">
      <c r="B5" s="137"/>
      <c r="C5" s="48" t="s">
        <v>74</v>
      </c>
      <c r="D5" s="49" t="s">
        <v>75</v>
      </c>
      <c r="E5" s="49"/>
      <c r="F5" s="50" t="s">
        <v>76</v>
      </c>
      <c r="G5" s="129" t="s">
        <v>77</v>
      </c>
      <c r="H5" s="74" t="s">
        <v>78</v>
      </c>
      <c r="I5" s="129"/>
      <c r="J5" s="151" t="s">
        <v>79</v>
      </c>
      <c r="K5" s="147" t="s">
        <v>80</v>
      </c>
      <c r="L5" s="148"/>
      <c r="M5" s="51" t="s">
        <v>81</v>
      </c>
      <c r="N5" s="145"/>
    </row>
    <row r="6" spans="1:21" ht="23.25" customHeight="1" x14ac:dyDescent="0.85">
      <c r="B6" s="138"/>
      <c r="C6" s="52"/>
      <c r="D6" s="53"/>
      <c r="E6" s="53"/>
      <c r="F6" s="54"/>
      <c r="G6" s="128" t="s">
        <v>82</v>
      </c>
      <c r="H6" s="75" t="s">
        <v>83</v>
      </c>
      <c r="I6" s="128" t="s">
        <v>84</v>
      </c>
      <c r="J6" s="152"/>
      <c r="K6" s="149" t="s">
        <v>85</v>
      </c>
      <c r="L6" s="150"/>
      <c r="M6" s="55" t="s">
        <v>86</v>
      </c>
      <c r="N6" s="146"/>
    </row>
    <row r="7" spans="1:21" x14ac:dyDescent="0.85">
      <c r="A7" s="11">
        <v>1</v>
      </c>
      <c r="B7" s="64" t="s">
        <v>87</v>
      </c>
      <c r="C7" s="56">
        <v>5</v>
      </c>
      <c r="D7" s="57">
        <v>1</v>
      </c>
      <c r="E7" s="56">
        <v>1</v>
      </c>
      <c r="F7" s="56">
        <f>SUM(E7)/D7</f>
        <v>1</v>
      </c>
      <c r="G7" s="58">
        <f>+F7</f>
        <v>1</v>
      </c>
      <c r="H7" s="76">
        <v>4</v>
      </c>
      <c r="I7" s="58">
        <f>SUM(G7)-(H7)</f>
        <v>-3</v>
      </c>
      <c r="J7" s="58">
        <f>SUM(I7)*100/H7</f>
        <v>-75</v>
      </c>
      <c r="K7" s="59">
        <v>20</v>
      </c>
      <c r="L7" s="59">
        <f>SUM(K7)-J7*5/10</f>
        <v>57.5</v>
      </c>
      <c r="M7" s="59"/>
      <c r="N7" s="60" t="s">
        <v>88</v>
      </c>
      <c r="P7" s="11" t="s">
        <v>89</v>
      </c>
    </row>
    <row r="8" spans="1:21" x14ac:dyDescent="0.85">
      <c r="A8" s="11">
        <v>2</v>
      </c>
      <c r="B8" s="69" t="s">
        <v>137</v>
      </c>
      <c r="C8" s="61">
        <v>5</v>
      </c>
      <c r="D8" s="57">
        <v>1</v>
      </c>
      <c r="E8" s="56">
        <v>1</v>
      </c>
      <c r="F8" s="56">
        <f t="shared" ref="F8:F27" si="0">SUM(E8)/D8</f>
        <v>1</v>
      </c>
      <c r="G8" s="58">
        <f t="shared" ref="G8:G35" si="1">+F8</f>
        <v>1</v>
      </c>
      <c r="H8" s="77">
        <v>8</v>
      </c>
      <c r="I8" s="58">
        <f t="shared" ref="I8:I35" si="2">SUM(G8)-(H8)</f>
        <v>-7</v>
      </c>
      <c r="J8" s="58">
        <f>SUM(I8)*100/H8</f>
        <v>-87.5</v>
      </c>
      <c r="K8" s="59">
        <v>20</v>
      </c>
      <c r="L8" s="59">
        <f t="shared" ref="L8:L14" si="3">SUM(K8)-J8*5/10</f>
        <v>63.75</v>
      </c>
      <c r="M8" s="62"/>
      <c r="N8" s="13" t="s">
        <v>90</v>
      </c>
      <c r="P8" s="11" t="s">
        <v>91</v>
      </c>
    </row>
    <row r="9" spans="1:21" x14ac:dyDescent="0.85">
      <c r="A9" s="11">
        <v>3</v>
      </c>
      <c r="B9" s="64" t="s">
        <v>92</v>
      </c>
      <c r="C9" s="61">
        <v>5</v>
      </c>
      <c r="D9" s="57">
        <v>1</v>
      </c>
      <c r="E9" s="56">
        <v>1</v>
      </c>
      <c r="F9" s="56">
        <f t="shared" si="0"/>
        <v>1</v>
      </c>
      <c r="G9" s="58">
        <f>+F9</f>
        <v>1</v>
      </c>
      <c r="H9" s="77">
        <v>6</v>
      </c>
      <c r="I9" s="58">
        <f t="shared" si="2"/>
        <v>-5</v>
      </c>
      <c r="J9" s="58">
        <f>SUM(I9)*100/H9</f>
        <v>-83.333333333333329</v>
      </c>
      <c r="K9" s="59">
        <v>20</v>
      </c>
      <c r="L9" s="59">
        <f t="shared" si="3"/>
        <v>61.666666666666664</v>
      </c>
      <c r="M9" s="63"/>
      <c r="N9" s="13" t="s">
        <v>93</v>
      </c>
      <c r="P9" s="33" t="s">
        <v>94</v>
      </c>
      <c r="Q9" s="33"/>
      <c r="R9" s="80"/>
      <c r="S9" s="33"/>
      <c r="T9" s="33"/>
      <c r="U9" s="33"/>
    </row>
    <row r="10" spans="1:21" x14ac:dyDescent="0.85">
      <c r="A10" s="11">
        <v>4</v>
      </c>
      <c r="B10" s="69" t="s">
        <v>95</v>
      </c>
      <c r="C10" s="61">
        <v>3.5</v>
      </c>
      <c r="D10" s="57">
        <v>1</v>
      </c>
      <c r="E10" s="56">
        <v>1</v>
      </c>
      <c r="F10" s="56">
        <f t="shared" si="0"/>
        <v>1</v>
      </c>
      <c r="G10" s="58">
        <f t="shared" si="1"/>
        <v>1</v>
      </c>
      <c r="H10" s="77">
        <v>8</v>
      </c>
      <c r="I10" s="58">
        <f t="shared" si="2"/>
        <v>-7</v>
      </c>
      <c r="J10" s="58">
        <f t="shared" ref="J10:J35" si="4">SUM(I10)*100/H10</f>
        <v>-87.5</v>
      </c>
      <c r="K10" s="59">
        <v>20</v>
      </c>
      <c r="L10" s="59">
        <f t="shared" si="3"/>
        <v>63.75</v>
      </c>
      <c r="M10" s="62"/>
      <c r="N10" s="13" t="s">
        <v>93</v>
      </c>
    </row>
    <row r="11" spans="1:21" x14ac:dyDescent="0.85">
      <c r="A11" s="11">
        <v>5</v>
      </c>
      <c r="B11" s="64" t="s">
        <v>139</v>
      </c>
      <c r="C11" s="65">
        <v>0</v>
      </c>
      <c r="D11" s="57">
        <v>1</v>
      </c>
      <c r="E11" s="56">
        <v>1</v>
      </c>
      <c r="F11" s="66">
        <f t="shared" si="0"/>
        <v>1</v>
      </c>
      <c r="G11" s="58">
        <f t="shared" si="1"/>
        <v>1</v>
      </c>
      <c r="H11" s="77">
        <v>8</v>
      </c>
      <c r="I11" s="58">
        <f t="shared" si="2"/>
        <v>-7</v>
      </c>
      <c r="J11" s="58">
        <f t="shared" si="4"/>
        <v>-87.5</v>
      </c>
      <c r="K11" s="58">
        <v>20</v>
      </c>
      <c r="L11" s="58">
        <f t="shared" si="3"/>
        <v>63.75</v>
      </c>
      <c r="M11" s="62"/>
      <c r="N11" s="13" t="s">
        <v>88</v>
      </c>
      <c r="P11" s="11" t="s">
        <v>113</v>
      </c>
    </row>
    <row r="12" spans="1:21" x14ac:dyDescent="0.85">
      <c r="A12" s="11">
        <v>6</v>
      </c>
      <c r="B12" s="69" t="s">
        <v>96</v>
      </c>
      <c r="C12" s="61">
        <v>0</v>
      </c>
      <c r="D12" s="57">
        <v>1</v>
      </c>
      <c r="E12" s="56">
        <v>1</v>
      </c>
      <c r="F12" s="56">
        <f t="shared" si="0"/>
        <v>1</v>
      </c>
      <c r="G12" s="58">
        <f t="shared" si="1"/>
        <v>1</v>
      </c>
      <c r="H12" s="77">
        <v>8</v>
      </c>
      <c r="I12" s="58">
        <f t="shared" si="2"/>
        <v>-7</v>
      </c>
      <c r="J12" s="58">
        <f t="shared" si="4"/>
        <v>-87.5</v>
      </c>
      <c r="K12" s="59">
        <v>20</v>
      </c>
      <c r="L12" s="59">
        <f t="shared" si="3"/>
        <v>63.75</v>
      </c>
      <c r="M12" s="62"/>
      <c r="N12" s="13" t="s">
        <v>88</v>
      </c>
    </row>
    <row r="13" spans="1:21" x14ac:dyDescent="0.85">
      <c r="A13" s="11">
        <v>7</v>
      </c>
      <c r="B13" s="64" t="s">
        <v>138</v>
      </c>
      <c r="C13" s="65">
        <v>5</v>
      </c>
      <c r="D13" s="57">
        <v>1</v>
      </c>
      <c r="E13" s="56">
        <v>1</v>
      </c>
      <c r="F13" s="56">
        <f>SUM(E13)/D13</f>
        <v>1</v>
      </c>
      <c r="G13" s="58">
        <f t="shared" si="1"/>
        <v>1</v>
      </c>
      <c r="H13" s="77">
        <v>8</v>
      </c>
      <c r="I13" s="58">
        <f>SUM(G13)-(H13)</f>
        <v>-7</v>
      </c>
      <c r="J13" s="58">
        <f>SUM(I13)*100/H13</f>
        <v>-87.5</v>
      </c>
      <c r="K13" s="59"/>
      <c r="L13" s="59"/>
      <c r="M13" s="62"/>
      <c r="N13" s="65">
        <v>0</v>
      </c>
      <c r="P13" s="79"/>
      <c r="Q13" s="68"/>
      <c r="R13" s="72"/>
    </row>
    <row r="14" spans="1:21" x14ac:dyDescent="0.85">
      <c r="A14" s="11">
        <v>8</v>
      </c>
      <c r="B14" s="69" t="s">
        <v>97</v>
      </c>
      <c r="C14" s="61">
        <v>0</v>
      </c>
      <c r="D14" s="57">
        <v>1</v>
      </c>
      <c r="E14" s="56">
        <v>1</v>
      </c>
      <c r="F14" s="56">
        <f t="shared" si="0"/>
        <v>1</v>
      </c>
      <c r="G14" s="58">
        <f>+F14</f>
        <v>1</v>
      </c>
      <c r="H14" s="77">
        <v>8</v>
      </c>
      <c r="I14" s="58">
        <f t="shared" si="2"/>
        <v>-7</v>
      </c>
      <c r="J14" s="58">
        <f t="shared" si="4"/>
        <v>-87.5</v>
      </c>
      <c r="K14" s="59">
        <v>20</v>
      </c>
      <c r="L14" s="59">
        <f t="shared" si="3"/>
        <v>63.75</v>
      </c>
      <c r="M14" s="62"/>
      <c r="N14" s="13" t="s">
        <v>88</v>
      </c>
      <c r="P14" s="79"/>
      <c r="Q14" s="68"/>
      <c r="R14" s="81"/>
    </row>
    <row r="15" spans="1:21" x14ac:dyDescent="0.85">
      <c r="A15" s="11">
        <v>9</v>
      </c>
      <c r="B15" s="69" t="s">
        <v>140</v>
      </c>
      <c r="C15" s="61">
        <v>0</v>
      </c>
      <c r="D15" s="57">
        <v>1</v>
      </c>
      <c r="E15" s="56">
        <v>1</v>
      </c>
      <c r="F15" s="56">
        <f t="shared" ref="F15" si="5">SUM(E15)/D15</f>
        <v>1</v>
      </c>
      <c r="G15" s="58">
        <f>+F15</f>
        <v>1</v>
      </c>
      <c r="H15" s="77">
        <v>8</v>
      </c>
      <c r="I15" s="58">
        <f t="shared" ref="I15" si="6">SUM(G15)-(H15)</f>
        <v>-7</v>
      </c>
      <c r="J15" s="58">
        <f t="shared" ref="J15" si="7">SUM(I15)*100/H15</f>
        <v>-87.5</v>
      </c>
      <c r="K15" s="59"/>
      <c r="L15" s="59"/>
      <c r="M15" s="62"/>
      <c r="N15" s="13"/>
      <c r="P15" s="79"/>
      <c r="Q15" s="68"/>
      <c r="R15" s="81"/>
    </row>
    <row r="16" spans="1:21" x14ac:dyDescent="0.85">
      <c r="A16" s="11">
        <v>10</v>
      </c>
      <c r="B16" s="69" t="s">
        <v>131</v>
      </c>
      <c r="C16" s="61">
        <v>5</v>
      </c>
      <c r="D16" s="57">
        <v>1</v>
      </c>
      <c r="E16" s="56">
        <v>1</v>
      </c>
      <c r="F16" s="56">
        <f t="shared" si="0"/>
        <v>1</v>
      </c>
      <c r="G16" s="58">
        <f t="shared" si="1"/>
        <v>1</v>
      </c>
      <c r="H16" s="77">
        <v>20</v>
      </c>
      <c r="I16" s="58">
        <f t="shared" si="2"/>
        <v>-19</v>
      </c>
      <c r="J16" s="58">
        <f t="shared" si="4"/>
        <v>-95</v>
      </c>
      <c r="K16" s="59">
        <v>20</v>
      </c>
      <c r="L16" s="59">
        <f t="shared" ref="L16:L35" si="8">SUM(K16)-J16*5/10</f>
        <v>67.5</v>
      </c>
      <c r="M16" s="62"/>
      <c r="N16" s="13" t="s">
        <v>98</v>
      </c>
      <c r="P16" s="79"/>
      <c r="Q16" s="68"/>
      <c r="R16" s="72"/>
    </row>
    <row r="17" spans="1:18" x14ac:dyDescent="0.85">
      <c r="A17" s="11">
        <v>11</v>
      </c>
      <c r="B17" s="64" t="s">
        <v>99</v>
      </c>
      <c r="C17" s="61">
        <v>5</v>
      </c>
      <c r="D17" s="57">
        <v>1</v>
      </c>
      <c r="E17" s="56">
        <v>1</v>
      </c>
      <c r="F17" s="56">
        <f t="shared" si="0"/>
        <v>1</v>
      </c>
      <c r="G17" s="58">
        <f t="shared" si="1"/>
        <v>1</v>
      </c>
      <c r="H17" s="77">
        <v>20</v>
      </c>
      <c r="I17" s="58">
        <f t="shared" si="2"/>
        <v>-19</v>
      </c>
      <c r="J17" s="58">
        <f t="shared" si="4"/>
        <v>-95</v>
      </c>
      <c r="K17" s="59">
        <v>20</v>
      </c>
      <c r="L17" s="59">
        <f t="shared" si="8"/>
        <v>67.5</v>
      </c>
      <c r="M17" s="62"/>
      <c r="N17" s="13" t="s">
        <v>98</v>
      </c>
      <c r="P17" s="78"/>
      <c r="Q17" s="68"/>
      <c r="R17" s="72"/>
    </row>
    <row r="18" spans="1:18" ht="24" customHeight="1" x14ac:dyDescent="0.85">
      <c r="A18" s="11">
        <v>12</v>
      </c>
      <c r="B18" s="69" t="s">
        <v>100</v>
      </c>
      <c r="C18" s="61">
        <v>3.85</v>
      </c>
      <c r="D18" s="57">
        <v>1</v>
      </c>
      <c r="E18" s="56">
        <v>1</v>
      </c>
      <c r="F18" s="56">
        <f t="shared" si="0"/>
        <v>1</v>
      </c>
      <c r="G18" s="58">
        <f t="shared" si="1"/>
        <v>1</v>
      </c>
      <c r="H18" s="77">
        <v>20</v>
      </c>
      <c r="I18" s="58">
        <f t="shared" si="2"/>
        <v>-19</v>
      </c>
      <c r="J18" s="58">
        <f t="shared" si="4"/>
        <v>-95</v>
      </c>
      <c r="K18" s="59">
        <v>20</v>
      </c>
      <c r="L18" s="59">
        <f t="shared" si="8"/>
        <v>67.5</v>
      </c>
      <c r="M18" s="62"/>
      <c r="N18" s="13" t="s">
        <v>93</v>
      </c>
      <c r="P18" s="68"/>
      <c r="Q18" s="68"/>
      <c r="R18" s="68"/>
    </row>
    <row r="19" spans="1:18" x14ac:dyDescent="0.85">
      <c r="A19" s="11">
        <v>13</v>
      </c>
      <c r="B19" s="64" t="s">
        <v>101</v>
      </c>
      <c r="C19" s="61">
        <v>0</v>
      </c>
      <c r="D19" s="57">
        <v>1</v>
      </c>
      <c r="E19" s="56">
        <v>1</v>
      </c>
      <c r="F19" s="56">
        <f>SUM(E19)/D19</f>
        <v>1</v>
      </c>
      <c r="G19" s="58">
        <f>+F19</f>
        <v>1</v>
      </c>
      <c r="H19" s="77">
        <v>20</v>
      </c>
      <c r="I19" s="58">
        <f>SUM(G19)-(H19)</f>
        <v>-19</v>
      </c>
      <c r="J19" s="58">
        <f t="shared" si="4"/>
        <v>-95</v>
      </c>
      <c r="K19" s="59">
        <v>20</v>
      </c>
      <c r="L19" s="59">
        <f t="shared" si="8"/>
        <v>67.5</v>
      </c>
      <c r="M19" s="62"/>
      <c r="N19" s="13" t="s">
        <v>88</v>
      </c>
      <c r="P19" s="68"/>
      <c r="Q19" s="68"/>
      <c r="R19" s="68"/>
    </row>
    <row r="20" spans="1:18" x14ac:dyDescent="0.85">
      <c r="A20" s="11">
        <v>14</v>
      </c>
      <c r="B20" s="69" t="s">
        <v>126</v>
      </c>
      <c r="C20" s="61"/>
      <c r="D20" s="57">
        <v>1</v>
      </c>
      <c r="E20" s="56">
        <v>1</v>
      </c>
      <c r="F20" s="56">
        <f>SUM(E20)/D20</f>
        <v>1</v>
      </c>
      <c r="G20" s="58">
        <f>+F20</f>
        <v>1</v>
      </c>
      <c r="H20" s="77">
        <v>20</v>
      </c>
      <c r="I20" s="58">
        <f>SUM(G20)-(H20)</f>
        <v>-19</v>
      </c>
      <c r="J20" s="58">
        <f t="shared" si="4"/>
        <v>-95</v>
      </c>
      <c r="K20" s="59"/>
      <c r="L20" s="59"/>
      <c r="M20" s="62"/>
      <c r="N20" s="13"/>
      <c r="P20" s="68"/>
      <c r="Q20" s="68"/>
      <c r="R20" s="68"/>
    </row>
    <row r="21" spans="1:18" x14ac:dyDescent="0.85">
      <c r="A21" s="11">
        <v>15</v>
      </c>
      <c r="B21" s="69" t="s">
        <v>102</v>
      </c>
      <c r="C21" s="13">
        <v>4.83</v>
      </c>
      <c r="D21" s="57">
        <v>1</v>
      </c>
      <c r="E21" s="56">
        <v>1</v>
      </c>
      <c r="F21" s="56">
        <f t="shared" si="0"/>
        <v>1</v>
      </c>
      <c r="G21" s="58">
        <f t="shared" si="1"/>
        <v>1</v>
      </c>
      <c r="H21" s="77">
        <v>20</v>
      </c>
      <c r="I21" s="58">
        <f t="shared" si="2"/>
        <v>-19</v>
      </c>
      <c r="J21" s="58">
        <f t="shared" si="4"/>
        <v>-95</v>
      </c>
      <c r="K21" s="59">
        <v>20</v>
      </c>
      <c r="L21" s="59">
        <f t="shared" si="8"/>
        <v>67.5</v>
      </c>
      <c r="M21" s="63"/>
      <c r="N21" s="13" t="s">
        <v>93</v>
      </c>
      <c r="R21" s="11"/>
    </row>
    <row r="22" spans="1:18" x14ac:dyDescent="0.85">
      <c r="A22" s="11">
        <v>16</v>
      </c>
      <c r="B22" s="69" t="s">
        <v>103</v>
      </c>
      <c r="C22" s="61">
        <v>0</v>
      </c>
      <c r="D22" s="57">
        <v>1</v>
      </c>
      <c r="E22" s="56">
        <v>1</v>
      </c>
      <c r="F22" s="56">
        <f t="shared" si="0"/>
        <v>1</v>
      </c>
      <c r="G22" s="58">
        <f t="shared" si="1"/>
        <v>1</v>
      </c>
      <c r="H22" s="77">
        <v>15</v>
      </c>
      <c r="I22" s="58">
        <f t="shared" si="2"/>
        <v>-14</v>
      </c>
      <c r="J22" s="58">
        <f t="shared" si="4"/>
        <v>-93.333333333333329</v>
      </c>
      <c r="K22" s="59">
        <v>20</v>
      </c>
      <c r="L22" s="59">
        <f t="shared" si="8"/>
        <v>66.666666666666657</v>
      </c>
      <c r="M22" s="62"/>
      <c r="N22" s="13" t="s">
        <v>88</v>
      </c>
      <c r="R22" s="11"/>
    </row>
    <row r="23" spans="1:18" x14ac:dyDescent="0.85">
      <c r="A23" s="11">
        <v>17</v>
      </c>
      <c r="B23" s="64" t="s">
        <v>104</v>
      </c>
      <c r="C23" s="61">
        <v>0</v>
      </c>
      <c r="D23" s="57">
        <v>1</v>
      </c>
      <c r="E23" s="56">
        <v>1</v>
      </c>
      <c r="F23" s="56">
        <f>SUM(E23)/D23</f>
        <v>1</v>
      </c>
      <c r="G23" s="58">
        <f t="shared" si="1"/>
        <v>1</v>
      </c>
      <c r="H23" s="77">
        <v>25</v>
      </c>
      <c r="I23" s="58">
        <f t="shared" si="2"/>
        <v>-24</v>
      </c>
      <c r="J23" s="58">
        <f t="shared" si="4"/>
        <v>-96</v>
      </c>
      <c r="K23" s="59">
        <v>20</v>
      </c>
      <c r="L23" s="59">
        <f t="shared" si="8"/>
        <v>68</v>
      </c>
      <c r="M23" s="62"/>
      <c r="N23" s="13" t="s">
        <v>88</v>
      </c>
      <c r="R23" s="11"/>
    </row>
    <row r="24" spans="1:18" x14ac:dyDescent="0.85">
      <c r="A24" s="11">
        <v>18</v>
      </c>
      <c r="B24" s="69" t="s">
        <v>105</v>
      </c>
      <c r="C24" s="61">
        <v>1.5</v>
      </c>
      <c r="D24" s="57">
        <v>1</v>
      </c>
      <c r="E24" s="56">
        <v>1</v>
      </c>
      <c r="F24" s="56">
        <f>SUM(E24)/D24</f>
        <v>1</v>
      </c>
      <c r="G24" s="58">
        <f t="shared" si="1"/>
        <v>1</v>
      </c>
      <c r="H24" s="77">
        <v>25</v>
      </c>
      <c r="I24" s="58">
        <f t="shared" si="2"/>
        <v>-24</v>
      </c>
      <c r="J24" s="58">
        <f t="shared" si="4"/>
        <v>-96</v>
      </c>
      <c r="K24" s="59">
        <v>20</v>
      </c>
      <c r="L24" s="59">
        <f>SUM(K24)-J24*5/10</f>
        <v>68</v>
      </c>
      <c r="M24" s="62"/>
      <c r="N24" s="13" t="s">
        <v>93</v>
      </c>
      <c r="R24" s="11"/>
    </row>
    <row r="25" spans="1:18" x14ac:dyDescent="0.85">
      <c r="A25" s="11">
        <v>19</v>
      </c>
      <c r="B25" s="64" t="s">
        <v>127</v>
      </c>
      <c r="C25" s="61">
        <v>0</v>
      </c>
      <c r="D25" s="57">
        <v>1</v>
      </c>
      <c r="E25" s="56">
        <v>1</v>
      </c>
      <c r="F25" s="56">
        <f t="shared" si="0"/>
        <v>1</v>
      </c>
      <c r="G25" s="58">
        <f t="shared" si="1"/>
        <v>1</v>
      </c>
      <c r="H25" s="77">
        <v>25</v>
      </c>
      <c r="I25" s="58">
        <f t="shared" si="2"/>
        <v>-24</v>
      </c>
      <c r="J25" s="58">
        <f>SUM(I25)*100/H25</f>
        <v>-96</v>
      </c>
      <c r="K25" s="59">
        <v>20</v>
      </c>
      <c r="L25" s="59">
        <f t="shared" si="8"/>
        <v>68</v>
      </c>
      <c r="M25" s="62"/>
      <c r="N25" s="13" t="s">
        <v>88</v>
      </c>
      <c r="P25" s="40"/>
      <c r="R25" s="11"/>
    </row>
    <row r="26" spans="1:18" x14ac:dyDescent="0.85">
      <c r="A26" s="11">
        <v>20</v>
      </c>
      <c r="B26" s="69" t="s">
        <v>106</v>
      </c>
      <c r="C26" s="61">
        <v>5</v>
      </c>
      <c r="D26" s="57">
        <v>1</v>
      </c>
      <c r="E26" s="56">
        <v>1</v>
      </c>
      <c r="F26" s="56">
        <f>SUM(E26)/D26</f>
        <v>1</v>
      </c>
      <c r="G26" s="58">
        <f t="shared" si="1"/>
        <v>1</v>
      </c>
      <c r="H26" s="77">
        <v>25</v>
      </c>
      <c r="I26" s="58">
        <f t="shared" si="2"/>
        <v>-24</v>
      </c>
      <c r="J26" s="58">
        <f t="shared" si="4"/>
        <v>-96</v>
      </c>
      <c r="K26" s="59">
        <v>20</v>
      </c>
      <c r="L26" s="59">
        <f t="shared" si="8"/>
        <v>68</v>
      </c>
      <c r="M26" s="62"/>
      <c r="N26" s="13" t="s">
        <v>98</v>
      </c>
      <c r="R26" s="11"/>
    </row>
    <row r="27" spans="1:18" x14ac:dyDescent="0.85">
      <c r="A27" s="11">
        <v>21</v>
      </c>
      <c r="B27" s="69" t="s">
        <v>128</v>
      </c>
      <c r="C27" s="61">
        <v>0</v>
      </c>
      <c r="D27" s="57">
        <v>1</v>
      </c>
      <c r="E27" s="56">
        <v>1</v>
      </c>
      <c r="F27" s="56">
        <f t="shared" si="0"/>
        <v>1</v>
      </c>
      <c r="G27" s="58">
        <f>+F27</f>
        <v>1</v>
      </c>
      <c r="H27" s="77">
        <v>20</v>
      </c>
      <c r="I27" s="58">
        <f t="shared" si="2"/>
        <v>-19</v>
      </c>
      <c r="J27" s="58">
        <f t="shared" si="4"/>
        <v>-95</v>
      </c>
      <c r="K27" s="59">
        <v>20</v>
      </c>
      <c r="L27" s="59">
        <f t="shared" si="8"/>
        <v>67.5</v>
      </c>
      <c r="M27" s="62"/>
      <c r="N27" s="13" t="s">
        <v>88</v>
      </c>
      <c r="R27" s="11"/>
    </row>
    <row r="28" spans="1:18" x14ac:dyDescent="0.85">
      <c r="A28" s="11">
        <v>22</v>
      </c>
      <c r="B28" s="64" t="s">
        <v>107</v>
      </c>
      <c r="C28" s="65">
        <v>5</v>
      </c>
      <c r="D28" s="57">
        <v>1</v>
      </c>
      <c r="E28" s="56">
        <v>1</v>
      </c>
      <c r="F28" s="66">
        <f>SUM(D28)/E28</f>
        <v>1</v>
      </c>
      <c r="G28" s="58">
        <f>SUM(E28)/D28</f>
        <v>1</v>
      </c>
      <c r="H28" s="77">
        <v>12</v>
      </c>
      <c r="I28" s="58">
        <f t="shared" si="2"/>
        <v>-11</v>
      </c>
      <c r="J28" s="58">
        <f t="shared" si="4"/>
        <v>-91.666666666666671</v>
      </c>
      <c r="K28" s="59">
        <v>20</v>
      </c>
      <c r="L28" s="59">
        <f>SUM(K28)-J28*5/10</f>
        <v>65.833333333333343</v>
      </c>
      <c r="M28" s="62"/>
      <c r="N28" s="65" t="s">
        <v>108</v>
      </c>
      <c r="Q28" s="40"/>
      <c r="R28" s="11"/>
    </row>
    <row r="29" spans="1:18" x14ac:dyDescent="0.85">
      <c r="A29" s="11">
        <v>23</v>
      </c>
      <c r="B29" s="69" t="s">
        <v>109</v>
      </c>
      <c r="C29" s="61">
        <v>0</v>
      </c>
      <c r="D29" s="57">
        <v>1</v>
      </c>
      <c r="E29" s="56">
        <v>1</v>
      </c>
      <c r="F29" s="56">
        <f>SUM(E29)/D29</f>
        <v>1</v>
      </c>
      <c r="G29" s="58">
        <f t="shared" si="1"/>
        <v>1</v>
      </c>
      <c r="H29" s="77">
        <v>15</v>
      </c>
      <c r="I29" s="58">
        <f t="shared" si="2"/>
        <v>-14</v>
      </c>
      <c r="J29" s="58">
        <f t="shared" si="4"/>
        <v>-93.333333333333329</v>
      </c>
      <c r="K29" s="59">
        <v>20</v>
      </c>
      <c r="L29" s="59">
        <f t="shared" si="8"/>
        <v>66.666666666666657</v>
      </c>
      <c r="M29" s="62"/>
      <c r="N29" s="13" t="s">
        <v>88</v>
      </c>
      <c r="R29" s="11"/>
    </row>
    <row r="30" spans="1:18" x14ac:dyDescent="0.85">
      <c r="A30" s="11">
        <v>24</v>
      </c>
      <c r="B30" s="64" t="s">
        <v>129</v>
      </c>
      <c r="C30" s="61">
        <v>0</v>
      </c>
      <c r="D30" s="57">
        <v>1</v>
      </c>
      <c r="E30" s="56">
        <v>1</v>
      </c>
      <c r="F30" s="56">
        <f t="shared" ref="F30:F33" si="9">SUM(E30)/D30</f>
        <v>1</v>
      </c>
      <c r="G30" s="58">
        <f t="shared" si="1"/>
        <v>1</v>
      </c>
      <c r="H30" s="77">
        <v>25</v>
      </c>
      <c r="I30" s="58">
        <f t="shared" si="2"/>
        <v>-24</v>
      </c>
      <c r="J30" s="58">
        <f t="shared" si="4"/>
        <v>-96</v>
      </c>
      <c r="K30" s="59">
        <v>20</v>
      </c>
      <c r="L30" s="59">
        <f t="shared" si="8"/>
        <v>68</v>
      </c>
      <c r="M30" s="62"/>
      <c r="N30" s="13" t="s">
        <v>88</v>
      </c>
      <c r="R30" s="11"/>
    </row>
    <row r="31" spans="1:18" x14ac:dyDescent="0.85">
      <c r="A31" s="11">
        <v>25</v>
      </c>
      <c r="B31" s="69" t="s">
        <v>130</v>
      </c>
      <c r="C31" s="70">
        <v>3.5</v>
      </c>
      <c r="D31" s="57">
        <v>1</v>
      </c>
      <c r="E31" s="56">
        <v>1</v>
      </c>
      <c r="F31" s="66">
        <f t="shared" si="9"/>
        <v>1</v>
      </c>
      <c r="G31" s="58">
        <f t="shared" si="1"/>
        <v>1</v>
      </c>
      <c r="H31" s="77">
        <v>25</v>
      </c>
      <c r="I31" s="58">
        <f t="shared" si="2"/>
        <v>-24</v>
      </c>
      <c r="J31" s="58">
        <f>SUM(I31)*100/H31</f>
        <v>-96</v>
      </c>
      <c r="K31" s="59">
        <v>20</v>
      </c>
      <c r="L31" s="59">
        <f t="shared" si="8"/>
        <v>68</v>
      </c>
      <c r="M31" s="63"/>
      <c r="N31" s="13" t="s">
        <v>110</v>
      </c>
      <c r="R31" s="11"/>
    </row>
    <row r="32" spans="1:18" x14ac:dyDescent="0.85">
      <c r="A32" s="11">
        <v>26</v>
      </c>
      <c r="B32" s="64" t="s">
        <v>111</v>
      </c>
      <c r="C32" s="61">
        <v>0</v>
      </c>
      <c r="D32" s="57">
        <v>1</v>
      </c>
      <c r="E32" s="56">
        <v>1</v>
      </c>
      <c r="F32" s="56">
        <f t="shared" si="9"/>
        <v>1</v>
      </c>
      <c r="G32" s="58">
        <f t="shared" si="1"/>
        <v>1</v>
      </c>
      <c r="H32" s="77">
        <v>50</v>
      </c>
      <c r="I32" s="58">
        <f t="shared" si="2"/>
        <v>-49</v>
      </c>
      <c r="J32" s="58">
        <f t="shared" si="4"/>
        <v>-98</v>
      </c>
      <c r="K32" s="59">
        <v>20</v>
      </c>
      <c r="L32" s="59">
        <f t="shared" si="8"/>
        <v>69</v>
      </c>
      <c r="M32" s="62"/>
      <c r="N32" s="13" t="s">
        <v>88</v>
      </c>
      <c r="R32" s="11"/>
    </row>
    <row r="33" spans="1:18" x14ac:dyDescent="0.85">
      <c r="A33" s="11">
        <v>27</v>
      </c>
      <c r="B33" s="134" t="s">
        <v>112</v>
      </c>
      <c r="C33" s="61">
        <v>4</v>
      </c>
      <c r="D33" s="57">
        <v>1</v>
      </c>
      <c r="E33" s="56">
        <v>1</v>
      </c>
      <c r="F33" s="56">
        <f t="shared" si="9"/>
        <v>1</v>
      </c>
      <c r="G33" s="58">
        <f t="shared" si="1"/>
        <v>1</v>
      </c>
      <c r="H33" s="77">
        <v>25</v>
      </c>
      <c r="I33" s="58">
        <f t="shared" si="2"/>
        <v>-24</v>
      </c>
      <c r="J33" s="58">
        <f t="shared" si="4"/>
        <v>-96</v>
      </c>
      <c r="K33" s="59">
        <v>20</v>
      </c>
      <c r="L33" s="59">
        <f t="shared" si="8"/>
        <v>68</v>
      </c>
      <c r="M33" s="62"/>
      <c r="N33" s="13" t="s">
        <v>110</v>
      </c>
      <c r="R33" s="11"/>
    </row>
    <row r="34" spans="1:18" ht="49" x14ac:dyDescent="0.85">
      <c r="A34" s="11">
        <v>28</v>
      </c>
      <c r="B34" s="69" t="s">
        <v>133</v>
      </c>
      <c r="C34" s="61">
        <v>1.08</v>
      </c>
      <c r="D34" s="57">
        <v>1</v>
      </c>
      <c r="E34" s="56">
        <v>1</v>
      </c>
      <c r="F34" s="56">
        <v>20.54</v>
      </c>
      <c r="G34" s="58">
        <f t="shared" si="1"/>
        <v>20.54</v>
      </c>
      <c r="H34" s="77">
        <v>25</v>
      </c>
      <c r="I34" s="58">
        <f t="shared" si="2"/>
        <v>-4.4600000000000009</v>
      </c>
      <c r="J34" s="58">
        <f t="shared" si="4"/>
        <v>-17.840000000000003</v>
      </c>
      <c r="K34" s="59">
        <v>20</v>
      </c>
      <c r="L34" s="59">
        <f t="shared" si="8"/>
        <v>28.92</v>
      </c>
      <c r="M34" s="62"/>
      <c r="N34" s="13" t="s">
        <v>93</v>
      </c>
      <c r="Q34" s="71"/>
      <c r="R34" s="11"/>
    </row>
    <row r="35" spans="1:18" x14ac:dyDescent="0.85">
      <c r="A35" s="11">
        <v>29</v>
      </c>
      <c r="B35" s="69" t="s">
        <v>125</v>
      </c>
      <c r="C35" s="61">
        <v>5</v>
      </c>
      <c r="D35" s="57">
        <v>1</v>
      </c>
      <c r="E35" s="56">
        <v>1</v>
      </c>
      <c r="F35" s="56">
        <f>SUM(E35)/D35</f>
        <v>1</v>
      </c>
      <c r="G35" s="58">
        <f t="shared" si="1"/>
        <v>1</v>
      </c>
      <c r="H35" s="77">
        <v>30</v>
      </c>
      <c r="I35" s="58">
        <f t="shared" si="2"/>
        <v>-29</v>
      </c>
      <c r="J35" s="58">
        <f t="shared" si="4"/>
        <v>-96.666666666666671</v>
      </c>
      <c r="K35" s="59">
        <v>20</v>
      </c>
      <c r="L35" s="59">
        <f t="shared" si="8"/>
        <v>68.333333333333343</v>
      </c>
      <c r="M35" s="62"/>
      <c r="N35" s="13" t="s">
        <v>88</v>
      </c>
      <c r="R35" s="11"/>
    </row>
    <row r="36" spans="1:18" s="68" customFormat="1" ht="49" x14ac:dyDescent="0.85">
      <c r="A36" s="11">
        <v>30</v>
      </c>
      <c r="B36" s="69" t="s">
        <v>132</v>
      </c>
      <c r="C36" s="61">
        <v>5</v>
      </c>
      <c r="D36" s="130">
        <v>1</v>
      </c>
      <c r="E36" s="131">
        <v>1</v>
      </c>
      <c r="F36" s="131">
        <f>SUM(E36)/D36</f>
        <v>1</v>
      </c>
      <c r="G36" s="132">
        <f t="shared" ref="G36" si="10">+F36</f>
        <v>1</v>
      </c>
      <c r="H36" s="133">
        <v>25</v>
      </c>
      <c r="I36" s="132">
        <f t="shared" ref="I36" si="11">SUM(G36)-(H36)</f>
        <v>-24</v>
      </c>
      <c r="J36" s="132">
        <f t="shared" ref="J36" si="12">SUM(I36)*100/H36</f>
        <v>-96</v>
      </c>
      <c r="K36" s="59">
        <v>21</v>
      </c>
      <c r="L36" s="59">
        <f t="shared" ref="L36" si="13">SUM(K36)-J36*5/10</f>
        <v>69</v>
      </c>
      <c r="M36" s="62"/>
      <c r="N36" s="72"/>
    </row>
    <row r="37" spans="1:18" s="68" customFormat="1" x14ac:dyDescent="0.85">
      <c r="A37" s="11">
        <v>31</v>
      </c>
      <c r="B37" s="69" t="s">
        <v>134</v>
      </c>
      <c r="C37" s="61">
        <v>5</v>
      </c>
      <c r="D37" s="130">
        <v>1</v>
      </c>
      <c r="E37" s="131">
        <v>1</v>
      </c>
      <c r="F37" s="131">
        <f>SUM(E37)/D37</f>
        <v>1</v>
      </c>
      <c r="G37" s="132">
        <f>+F37</f>
        <v>1</v>
      </c>
      <c r="H37" s="133">
        <v>25</v>
      </c>
      <c r="I37" s="132">
        <f t="shared" ref="I37" si="14">SUM(G37)-(H37)</f>
        <v>-24</v>
      </c>
      <c r="J37" s="132">
        <f t="shared" ref="J37" si="15">SUM(I37)*100/H37</f>
        <v>-96</v>
      </c>
      <c r="K37" s="59">
        <v>22</v>
      </c>
      <c r="L37" s="59">
        <f t="shared" ref="L37" si="16">SUM(K37)-J37*5/10</f>
        <v>70</v>
      </c>
      <c r="M37" s="62"/>
      <c r="N37" s="72"/>
      <c r="R37" s="72"/>
    </row>
    <row r="38" spans="1:18" s="68" customFormat="1" x14ac:dyDescent="0.85">
      <c r="A38" s="11">
        <v>32</v>
      </c>
      <c r="B38" s="69" t="s">
        <v>135</v>
      </c>
      <c r="C38" s="61">
        <v>5</v>
      </c>
      <c r="D38" s="130">
        <v>1</v>
      </c>
      <c r="E38" s="131">
        <v>1</v>
      </c>
      <c r="F38" s="131">
        <f>SUM(E38)/D38</f>
        <v>1</v>
      </c>
      <c r="G38" s="132">
        <f>+F38</f>
        <v>1</v>
      </c>
      <c r="H38" s="133">
        <v>25</v>
      </c>
      <c r="I38" s="132">
        <f t="shared" ref="I38" si="17">SUM(G38)-(H38)</f>
        <v>-24</v>
      </c>
      <c r="J38" s="132">
        <f t="shared" ref="J38" si="18">SUM(I38)*100/H38</f>
        <v>-96</v>
      </c>
      <c r="K38" s="59">
        <v>23</v>
      </c>
      <c r="L38" s="59">
        <f t="shared" ref="L38" si="19">SUM(K38)-J38*5/10</f>
        <v>71</v>
      </c>
      <c r="M38" s="62"/>
      <c r="N38" s="72"/>
      <c r="R38" s="72"/>
    </row>
    <row r="39" spans="1:18" s="68" customFormat="1" x14ac:dyDescent="0.85">
      <c r="A39" s="11">
        <v>33</v>
      </c>
      <c r="B39" s="69" t="s">
        <v>136</v>
      </c>
      <c r="C39" s="61">
        <v>5</v>
      </c>
      <c r="D39" s="130">
        <v>1</v>
      </c>
      <c r="E39" s="131">
        <v>1</v>
      </c>
      <c r="F39" s="131">
        <f>SUM(E39)/D39</f>
        <v>1</v>
      </c>
      <c r="G39" s="132">
        <f>+F39</f>
        <v>1</v>
      </c>
      <c r="H39" s="133">
        <v>25</v>
      </c>
      <c r="I39" s="132">
        <f t="shared" ref="I39" si="20">SUM(G39)-(H39)</f>
        <v>-24</v>
      </c>
      <c r="J39" s="132">
        <f t="shared" ref="J39" si="21">SUM(I39)*100/H39</f>
        <v>-96</v>
      </c>
      <c r="K39" s="59">
        <v>24</v>
      </c>
      <c r="L39" s="59">
        <f t="shared" ref="L39" si="22">SUM(K39)-J39*5/10</f>
        <v>72</v>
      </c>
      <c r="M39" s="62"/>
      <c r="N39" s="72"/>
      <c r="R39" s="72"/>
    </row>
    <row r="40" spans="1:18" s="68" customFormat="1" x14ac:dyDescent="0.85">
      <c r="B40" s="73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R40" s="72"/>
    </row>
    <row r="41" spans="1:18" s="68" customFormat="1" x14ac:dyDescent="0.85">
      <c r="B41" s="73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R41" s="72"/>
    </row>
    <row r="42" spans="1:18" s="68" customFormat="1" x14ac:dyDescent="0.85">
      <c r="B42" s="73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R42" s="72"/>
    </row>
    <row r="43" spans="1:18" s="68" customFormat="1" x14ac:dyDescent="0.85">
      <c r="B43" s="73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R43" s="72"/>
    </row>
    <row r="44" spans="1:18" s="68" customFormat="1" x14ac:dyDescent="0.85">
      <c r="B44" s="73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R44" s="72"/>
    </row>
    <row r="45" spans="1:18" s="68" customFormat="1" x14ac:dyDescent="0.85">
      <c r="B45" s="73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R45" s="72"/>
    </row>
    <row r="46" spans="1:18" s="68" customFormat="1" x14ac:dyDescent="0.85">
      <c r="B46" s="73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R46" s="72"/>
    </row>
    <row r="47" spans="1:18" s="68" customFormat="1" x14ac:dyDescent="0.85">
      <c r="B47" s="73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R47" s="72"/>
    </row>
    <row r="48" spans="1:18" s="68" customFormat="1" x14ac:dyDescent="0.85">
      <c r="B48" s="73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R48" s="72"/>
    </row>
    <row r="49" spans="2:18" s="68" customFormat="1" x14ac:dyDescent="0.85">
      <c r="B49" s="73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R49" s="72"/>
    </row>
    <row r="50" spans="2:18" s="68" customFormat="1" x14ac:dyDescent="0.85">
      <c r="B50" s="73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R50" s="72"/>
    </row>
    <row r="51" spans="2:18" s="68" customFormat="1" x14ac:dyDescent="0.85">
      <c r="B51" s="73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R51" s="72"/>
    </row>
    <row r="52" spans="2:18" s="68" customFormat="1" x14ac:dyDescent="0.85">
      <c r="B52" s="73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R52" s="72"/>
    </row>
    <row r="53" spans="2:18" s="68" customFormat="1" x14ac:dyDescent="0.85">
      <c r="B53" s="73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R53" s="72"/>
    </row>
    <row r="54" spans="2:18" s="68" customFormat="1" x14ac:dyDescent="0.85">
      <c r="B54" s="73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R54" s="72"/>
    </row>
    <row r="55" spans="2:18" s="68" customFormat="1" x14ac:dyDescent="0.85">
      <c r="B55" s="73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R55" s="72"/>
    </row>
    <row r="56" spans="2:18" s="68" customFormat="1" x14ac:dyDescent="0.85">
      <c r="B56" s="73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R56" s="72"/>
    </row>
    <row r="57" spans="2:18" s="68" customFormat="1" x14ac:dyDescent="0.85">
      <c r="B57" s="73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R57" s="72"/>
    </row>
    <row r="58" spans="2:18" s="68" customFormat="1" x14ac:dyDescent="0.85">
      <c r="B58" s="73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R58" s="72"/>
    </row>
    <row r="59" spans="2:18" s="68" customFormat="1" x14ac:dyDescent="0.85">
      <c r="B59" s="73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R59" s="72"/>
    </row>
    <row r="60" spans="2:18" s="68" customFormat="1" x14ac:dyDescent="0.85">
      <c r="B60" s="73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R60" s="72"/>
    </row>
    <row r="61" spans="2:18" s="68" customFormat="1" x14ac:dyDescent="0.85">
      <c r="B61" s="73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R61" s="72"/>
    </row>
    <row r="62" spans="2:18" s="68" customFormat="1" x14ac:dyDescent="0.85">
      <c r="B62" s="73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R62" s="72"/>
    </row>
    <row r="63" spans="2:18" s="68" customFormat="1" x14ac:dyDescent="0.85">
      <c r="B63" s="73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R63" s="72"/>
    </row>
    <row r="64" spans="2:18" s="68" customFormat="1" x14ac:dyDescent="0.85">
      <c r="B64" s="73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R64" s="72"/>
    </row>
    <row r="65" spans="2:18" s="68" customFormat="1" x14ac:dyDescent="0.85">
      <c r="B65" s="73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R65" s="72"/>
    </row>
    <row r="66" spans="2:18" s="68" customFormat="1" x14ac:dyDescent="0.85">
      <c r="B66" s="73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R66" s="72"/>
    </row>
    <row r="67" spans="2:18" s="68" customFormat="1" x14ac:dyDescent="0.85">
      <c r="B67" s="73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R67" s="72"/>
    </row>
    <row r="68" spans="2:18" s="68" customFormat="1" x14ac:dyDescent="0.85">
      <c r="B68" s="73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R68" s="72"/>
    </row>
    <row r="69" spans="2:18" s="68" customFormat="1" x14ac:dyDescent="0.85">
      <c r="B69" s="73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R69" s="72"/>
    </row>
    <row r="70" spans="2:18" s="68" customFormat="1" x14ac:dyDescent="0.85">
      <c r="B70" s="73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R70" s="72"/>
    </row>
    <row r="71" spans="2:18" s="68" customFormat="1" x14ac:dyDescent="0.85">
      <c r="B71" s="73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R71" s="72"/>
    </row>
    <row r="72" spans="2:18" s="68" customFormat="1" x14ac:dyDescent="0.85">
      <c r="B72" s="73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R72" s="72"/>
    </row>
    <row r="73" spans="2:18" s="68" customFormat="1" x14ac:dyDescent="0.85">
      <c r="B73" s="73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R73" s="72"/>
    </row>
    <row r="74" spans="2:18" s="68" customFormat="1" x14ac:dyDescent="0.85">
      <c r="B74" s="73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R74" s="72"/>
    </row>
    <row r="75" spans="2:18" s="68" customFormat="1" x14ac:dyDescent="0.85">
      <c r="B75" s="73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R75" s="72"/>
    </row>
    <row r="76" spans="2:18" s="68" customFormat="1" x14ac:dyDescent="0.85">
      <c r="B76" s="73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R76" s="72"/>
    </row>
  </sheetData>
  <mergeCells count="8">
    <mergeCell ref="B2:M2"/>
    <mergeCell ref="B4:B6"/>
    <mergeCell ref="G4:J4"/>
    <mergeCell ref="K4:L4"/>
    <mergeCell ref="N4:N6"/>
    <mergeCell ref="K5:L5"/>
    <mergeCell ref="K6:L6"/>
    <mergeCell ref="J5:J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W107"/>
  <sheetViews>
    <sheetView zoomScaleNormal="100" zoomScaleSheetLayoutView="110" workbookViewId="0">
      <selection activeCell="C43" sqref="C43"/>
    </sheetView>
  </sheetViews>
  <sheetFormatPr defaultColWidth="9.1796875" defaultRowHeight="21.5" x14ac:dyDescent="0.75"/>
  <cols>
    <col min="1" max="1" width="4.1796875" style="4" customWidth="1"/>
    <col min="2" max="2" width="60.81640625" style="4" customWidth="1"/>
    <col min="3" max="3" width="20.7265625" style="4" customWidth="1"/>
    <col min="4" max="4" width="9.1796875" style="4" customWidth="1"/>
    <col min="5" max="13" width="5.7265625" style="4" customWidth="1"/>
    <col min="14" max="14" width="8.81640625" style="4" customWidth="1"/>
    <col min="15" max="15" width="5.7265625" style="4" customWidth="1"/>
    <col min="16" max="17" width="9.1796875" style="4"/>
    <col min="18" max="18" width="6.1796875" style="4" customWidth="1"/>
    <col min="19" max="19" width="2.453125" style="4" hidden="1" customWidth="1"/>
    <col min="20" max="21" width="9.1796875" style="4" hidden="1" customWidth="1"/>
    <col min="22" max="22" width="9.1796875" style="4"/>
    <col min="23" max="23" width="5" style="4" customWidth="1"/>
    <col min="24" max="16384" width="9.1796875" style="4"/>
  </cols>
  <sheetData>
    <row r="2" spans="2:11" ht="26" x14ac:dyDescent="0.8">
      <c r="B2" s="153" t="s">
        <v>23</v>
      </c>
      <c r="C2" s="153"/>
    </row>
    <row r="3" spans="2:11" ht="23.5" x14ac:dyDescent="0.75">
      <c r="B3" s="19"/>
      <c r="C3" s="19"/>
    </row>
    <row r="4" spans="2:11" s="2" customFormat="1" ht="23" x14ac:dyDescent="0.7">
      <c r="B4" s="154" t="s">
        <v>24</v>
      </c>
      <c r="C4" s="154"/>
      <c r="D4" s="154"/>
      <c r="E4" s="1"/>
      <c r="F4" s="1"/>
      <c r="G4" s="1"/>
      <c r="H4" s="1"/>
      <c r="I4" s="1"/>
      <c r="J4" s="1"/>
      <c r="K4" s="1"/>
    </row>
    <row r="5" spans="2:11" x14ac:dyDescent="0.75">
      <c r="B5" s="173" t="s">
        <v>25</v>
      </c>
      <c r="C5" s="173"/>
      <c r="D5" s="173"/>
      <c r="E5" s="3"/>
      <c r="F5" s="3"/>
      <c r="G5" s="3"/>
      <c r="H5" s="3"/>
    </row>
    <row r="6" spans="2:11" ht="12" customHeight="1" x14ac:dyDescent="0.75"/>
    <row r="7" spans="2:11" x14ac:dyDescent="0.75">
      <c r="B7" s="20" t="s">
        <v>0</v>
      </c>
      <c r="C7" s="20" t="s">
        <v>1</v>
      </c>
    </row>
    <row r="8" spans="2:11" x14ac:dyDescent="0.75">
      <c r="B8" s="5" t="s">
        <v>26</v>
      </c>
      <c r="C8" s="5">
        <v>14</v>
      </c>
    </row>
    <row r="9" spans="2:11" x14ac:dyDescent="0.75">
      <c r="B9" s="5" t="s">
        <v>27</v>
      </c>
      <c r="C9" s="5">
        <v>50.5</v>
      </c>
    </row>
    <row r="10" spans="2:11" x14ac:dyDescent="0.75">
      <c r="B10" s="21" t="s">
        <v>28</v>
      </c>
      <c r="C10" s="39">
        <f>SUM(C9)/C8</f>
        <v>3.6071428571428572</v>
      </c>
    </row>
    <row r="11" spans="2:11" ht="32.25" customHeight="1" x14ac:dyDescent="0.75"/>
    <row r="12" spans="2:11" ht="23.5" x14ac:dyDescent="0.75">
      <c r="B12" s="154" t="s">
        <v>29</v>
      </c>
      <c r="C12" s="154"/>
      <c r="D12" s="154"/>
      <c r="E12" s="154"/>
    </row>
    <row r="13" spans="2:11" x14ac:dyDescent="0.75">
      <c r="B13" s="173" t="s">
        <v>30</v>
      </c>
      <c r="C13" s="173"/>
      <c r="D13" s="173"/>
    </row>
    <row r="14" spans="2:11" ht="12" customHeight="1" x14ac:dyDescent="0.75"/>
    <row r="15" spans="2:11" x14ac:dyDescent="0.75">
      <c r="B15" s="20" t="s">
        <v>0</v>
      </c>
      <c r="C15" s="20" t="s">
        <v>1</v>
      </c>
    </row>
    <row r="16" spans="2:11" x14ac:dyDescent="0.75">
      <c r="B16" s="5" t="s">
        <v>31</v>
      </c>
      <c r="C16" s="5">
        <v>28</v>
      </c>
    </row>
    <row r="17" spans="2:5" x14ac:dyDescent="0.75">
      <c r="B17" s="5" t="s">
        <v>32</v>
      </c>
      <c r="C17" s="5">
        <v>9</v>
      </c>
    </row>
    <row r="18" spans="2:5" x14ac:dyDescent="0.75">
      <c r="B18" s="22" t="s">
        <v>33</v>
      </c>
      <c r="C18" s="37">
        <f>SUM(C17)*100/C16</f>
        <v>32.142857142857146</v>
      </c>
    </row>
    <row r="19" spans="2:5" x14ac:dyDescent="0.75">
      <c r="B19" s="20" t="s">
        <v>2</v>
      </c>
      <c r="C19" s="38">
        <f>SUM(C18)*5/40</f>
        <v>4.0178571428571432</v>
      </c>
    </row>
    <row r="20" spans="2:5" ht="21.75" customHeight="1" x14ac:dyDescent="0.75">
      <c r="B20" s="3" t="s">
        <v>64</v>
      </c>
      <c r="C20" s="3"/>
    </row>
    <row r="21" spans="2:5" ht="32.25" customHeight="1" x14ac:dyDescent="0.75">
      <c r="B21" s="3"/>
      <c r="C21" s="3"/>
    </row>
    <row r="22" spans="2:5" ht="21.75" customHeight="1" x14ac:dyDescent="0.75">
      <c r="B22" s="155" t="s">
        <v>34</v>
      </c>
      <c r="C22" s="155"/>
    </row>
    <row r="23" spans="2:5" s="3" customFormat="1" ht="21.75" customHeight="1" x14ac:dyDescent="0.75">
      <c r="B23" s="18" t="s">
        <v>35</v>
      </c>
      <c r="C23" s="18"/>
    </row>
    <row r="24" spans="2:5" s="3" customFormat="1" ht="12" customHeight="1" x14ac:dyDescent="0.75">
      <c r="B24" s="18"/>
      <c r="C24" s="18"/>
    </row>
    <row r="25" spans="2:5" ht="21.75" customHeight="1" x14ac:dyDescent="0.75">
      <c r="B25" s="20" t="s">
        <v>0</v>
      </c>
      <c r="C25" s="20" t="s">
        <v>1</v>
      </c>
    </row>
    <row r="26" spans="2:5" ht="21.75" customHeight="1" x14ac:dyDescent="0.75">
      <c r="B26" s="5" t="s">
        <v>31</v>
      </c>
      <c r="C26" s="5">
        <v>28</v>
      </c>
    </row>
    <row r="27" spans="2:5" ht="21.75" customHeight="1" x14ac:dyDescent="0.75">
      <c r="B27" s="5" t="s">
        <v>37</v>
      </c>
      <c r="C27" s="5">
        <v>0</v>
      </c>
    </row>
    <row r="28" spans="2:5" ht="21.75" customHeight="1" x14ac:dyDescent="0.75">
      <c r="B28" s="22" t="s">
        <v>38</v>
      </c>
      <c r="C28" s="6">
        <v>28</v>
      </c>
      <c r="E28" s="4">
        <f>SUM(C27:C28)</f>
        <v>28</v>
      </c>
    </row>
    <row r="29" spans="2:5" ht="21.75" customHeight="1" x14ac:dyDescent="0.75">
      <c r="B29" s="22" t="s">
        <v>36</v>
      </c>
      <c r="C29" s="37">
        <f>SUM(C27)*100/C26</f>
        <v>0</v>
      </c>
    </row>
    <row r="30" spans="2:5" ht="21.75" customHeight="1" x14ac:dyDescent="0.75">
      <c r="B30" s="20" t="s">
        <v>2</v>
      </c>
      <c r="C30" s="38">
        <f>SUM(C29)*5/60</f>
        <v>0</v>
      </c>
    </row>
    <row r="31" spans="2:5" ht="21.75" customHeight="1" x14ac:dyDescent="0.75">
      <c r="B31" s="3" t="s">
        <v>64</v>
      </c>
      <c r="C31" s="3"/>
    </row>
    <row r="32" spans="2:5" ht="21.75" customHeight="1" x14ac:dyDescent="0.75">
      <c r="B32" s="3"/>
      <c r="C32" s="3"/>
    </row>
    <row r="33" spans="2:23" ht="23.5" x14ac:dyDescent="0.75">
      <c r="B33" s="174" t="s">
        <v>39</v>
      </c>
      <c r="C33" s="154"/>
      <c r="D33" s="154"/>
      <c r="E33" s="154"/>
    </row>
    <row r="34" spans="2:23" x14ac:dyDescent="0.75">
      <c r="B34" s="173" t="s">
        <v>40</v>
      </c>
      <c r="C34" s="173"/>
      <c r="D34" s="173"/>
    </row>
    <row r="35" spans="2:23" ht="12" customHeight="1" x14ac:dyDescent="0.75">
      <c r="B35" s="18"/>
      <c r="C35" s="18"/>
      <c r="D35" s="18"/>
    </row>
    <row r="36" spans="2:23" x14ac:dyDescent="0.75">
      <c r="B36" s="20" t="s">
        <v>0</v>
      </c>
      <c r="C36" s="20" t="s">
        <v>1</v>
      </c>
      <c r="D36" s="18"/>
      <c r="E36" s="175" t="s">
        <v>6</v>
      </c>
      <c r="F36" s="175"/>
      <c r="G36" s="175"/>
      <c r="H36" s="175"/>
      <c r="I36" s="175"/>
      <c r="J36" s="175"/>
      <c r="K36" s="175"/>
      <c r="L36" s="176" t="s">
        <v>47</v>
      </c>
      <c r="M36" s="176"/>
      <c r="N36" s="176"/>
    </row>
    <row r="37" spans="2:23" ht="24.5" x14ac:dyDescent="0.85">
      <c r="B37" s="5" t="s">
        <v>45</v>
      </c>
      <c r="C37" s="88">
        <v>1344846</v>
      </c>
      <c r="D37" s="18"/>
      <c r="E37" s="175" t="s">
        <v>7</v>
      </c>
      <c r="F37" s="175"/>
      <c r="G37" s="175"/>
      <c r="H37" s="175"/>
      <c r="I37" s="175"/>
      <c r="J37" s="175"/>
      <c r="K37" s="175"/>
      <c r="L37" s="176" t="s">
        <v>48</v>
      </c>
      <c r="M37" s="176"/>
      <c r="N37" s="176"/>
    </row>
    <row r="38" spans="2:23" x14ac:dyDescent="0.75">
      <c r="B38" s="5" t="s">
        <v>46</v>
      </c>
      <c r="C38" s="90">
        <v>0</v>
      </c>
      <c r="D38" s="18"/>
      <c r="E38" s="175" t="s">
        <v>49</v>
      </c>
      <c r="F38" s="175"/>
      <c r="G38" s="175"/>
      <c r="H38" s="175"/>
      <c r="I38" s="175"/>
      <c r="J38" s="175"/>
      <c r="K38" s="175"/>
      <c r="L38" s="176" t="s">
        <v>50</v>
      </c>
      <c r="M38" s="176"/>
      <c r="N38" s="176"/>
    </row>
    <row r="39" spans="2:23" x14ac:dyDescent="0.75">
      <c r="B39" s="22" t="s">
        <v>41</v>
      </c>
      <c r="C39" s="6">
        <v>25</v>
      </c>
      <c r="D39" s="18"/>
      <c r="E39" s="4" t="s">
        <v>52</v>
      </c>
    </row>
    <row r="40" spans="2:23" x14ac:dyDescent="0.75">
      <c r="B40" s="25" t="s">
        <v>42</v>
      </c>
      <c r="C40" s="87">
        <f>SUM(C37:C38)</f>
        <v>1344846</v>
      </c>
      <c r="D40" s="18"/>
      <c r="E40" s="4" t="s">
        <v>53</v>
      </c>
    </row>
    <row r="41" spans="2:23" x14ac:dyDescent="0.75">
      <c r="B41" s="10" t="s">
        <v>44</v>
      </c>
      <c r="C41" s="86">
        <f>SUM(C40)/C39</f>
        <v>53793.84</v>
      </c>
      <c r="D41" s="18"/>
    </row>
    <row r="42" spans="2:23" x14ac:dyDescent="0.75">
      <c r="B42" s="22" t="s">
        <v>43</v>
      </c>
      <c r="C42" s="24"/>
      <c r="D42" s="18"/>
    </row>
    <row r="43" spans="2:23" ht="21.75" customHeight="1" x14ac:dyDescent="0.75">
      <c r="B43" s="21" t="s">
        <v>2</v>
      </c>
      <c r="C43" s="39">
        <f>SUM(C41)*5/50000</f>
        <v>5.3793839999999991</v>
      </c>
      <c r="D43" s="3" t="s">
        <v>51</v>
      </c>
      <c r="E43" s="3"/>
      <c r="F43" s="3"/>
      <c r="G43" s="3"/>
      <c r="H43" s="3"/>
      <c r="I43" s="3"/>
      <c r="J43" s="3"/>
    </row>
    <row r="44" spans="2:23" s="8" customFormat="1" ht="21.75" customHeight="1" x14ac:dyDescent="0.75">
      <c r="B44" s="23"/>
    </row>
    <row r="45" spans="2:23" ht="23.5" x14ac:dyDescent="0.75">
      <c r="B45" s="174" t="s">
        <v>54</v>
      </c>
      <c r="C45" s="154"/>
      <c r="D45" s="154"/>
      <c r="E45" s="154"/>
    </row>
    <row r="46" spans="2:23" x14ac:dyDescent="0.75">
      <c r="B46" s="173" t="s">
        <v>55</v>
      </c>
      <c r="C46" s="173"/>
      <c r="D46" s="173"/>
      <c r="E46" s="173"/>
      <c r="F46" s="173"/>
    </row>
    <row r="47" spans="2:23" x14ac:dyDescent="0.75">
      <c r="B47" s="20" t="s">
        <v>0</v>
      </c>
      <c r="C47" s="20" t="s">
        <v>1</v>
      </c>
    </row>
    <row r="48" spans="2:23" x14ac:dyDescent="0.75">
      <c r="B48" s="5" t="s">
        <v>56</v>
      </c>
      <c r="C48" s="89">
        <f>SUM(K52)</f>
        <v>6</v>
      </c>
      <c r="E48" s="8"/>
      <c r="F48" s="166" t="s">
        <v>3</v>
      </c>
      <c r="G48" s="167"/>
      <c r="H48" s="167"/>
      <c r="I48" s="167"/>
      <c r="J48" s="168"/>
      <c r="K48" s="161" t="s">
        <v>4</v>
      </c>
      <c r="L48" s="162"/>
      <c r="M48" s="162"/>
      <c r="N48" s="162"/>
      <c r="O48" s="163"/>
      <c r="P48" s="177" t="s">
        <v>61</v>
      </c>
      <c r="Q48" s="178"/>
      <c r="R48" s="178"/>
      <c r="S48" s="178"/>
      <c r="T48" s="178"/>
      <c r="U48" s="179"/>
      <c r="V48" s="180" t="s">
        <v>60</v>
      </c>
      <c r="W48" s="181"/>
    </row>
    <row r="49" spans="2:23" x14ac:dyDescent="0.75">
      <c r="B49" s="5" t="s">
        <v>57</v>
      </c>
      <c r="C49" s="5">
        <v>28</v>
      </c>
      <c r="E49" s="9"/>
      <c r="F49" s="26">
        <v>0.2</v>
      </c>
      <c r="G49" s="26">
        <v>0.4</v>
      </c>
      <c r="H49" s="26">
        <v>0.6</v>
      </c>
      <c r="I49" s="26">
        <v>0.8</v>
      </c>
      <c r="J49" s="26">
        <v>1</v>
      </c>
      <c r="K49" s="30">
        <v>0.2</v>
      </c>
      <c r="L49" s="30">
        <v>0.4</v>
      </c>
      <c r="M49" s="30">
        <v>0.6</v>
      </c>
      <c r="N49" s="30">
        <v>0.8</v>
      </c>
      <c r="O49" s="30">
        <v>1</v>
      </c>
      <c r="P49" s="177" t="s">
        <v>62</v>
      </c>
      <c r="Q49" s="178"/>
      <c r="R49" s="178"/>
      <c r="S49" s="178"/>
      <c r="T49" s="178"/>
      <c r="U49" s="179"/>
      <c r="V49" s="180" t="s">
        <v>60</v>
      </c>
      <c r="W49" s="181"/>
    </row>
    <row r="50" spans="2:23" x14ac:dyDescent="0.75">
      <c r="B50" s="5" t="s">
        <v>58</v>
      </c>
      <c r="C50" s="89">
        <f>SUM(C48)*100/C49</f>
        <v>21.428571428571427</v>
      </c>
      <c r="E50" s="8"/>
      <c r="F50" s="7">
        <v>2</v>
      </c>
      <c r="G50" s="7">
        <v>4</v>
      </c>
      <c r="H50" s="7">
        <v>1</v>
      </c>
      <c r="I50" s="7">
        <v>3</v>
      </c>
      <c r="J50" s="7">
        <v>1</v>
      </c>
      <c r="K50" s="31"/>
      <c r="L50" s="31"/>
      <c r="M50" s="31"/>
      <c r="N50" s="31"/>
      <c r="O50" s="31"/>
      <c r="P50" s="177" t="s">
        <v>63</v>
      </c>
      <c r="Q50" s="178"/>
      <c r="R50" s="178"/>
      <c r="S50" s="178"/>
      <c r="T50" s="178"/>
      <c r="U50" s="179"/>
      <c r="V50" s="182" t="s">
        <v>66</v>
      </c>
      <c r="W50" s="183"/>
    </row>
    <row r="51" spans="2:23" x14ac:dyDescent="0.75">
      <c r="B51" s="20" t="s">
        <v>2</v>
      </c>
      <c r="C51" s="38">
        <f>SUM(C50)*5/30</f>
        <v>3.5714285714285712</v>
      </c>
      <c r="E51" s="8"/>
      <c r="F51" s="27">
        <f>SUM(F50)*F49</f>
        <v>0.4</v>
      </c>
      <c r="G51" s="27">
        <f>SUM(G50)*G49</f>
        <v>1.6</v>
      </c>
      <c r="H51" s="27">
        <f>SUM(H50)*H49</f>
        <v>0.6</v>
      </c>
      <c r="I51" s="27">
        <f t="shared" ref="I51:O51" si="0">SUM(I50)*I49</f>
        <v>2.4000000000000004</v>
      </c>
      <c r="J51" s="27">
        <f t="shared" si="0"/>
        <v>1</v>
      </c>
      <c r="K51" s="27">
        <f>SUM(K50)*K49</f>
        <v>0</v>
      </c>
      <c r="L51" s="27">
        <f t="shared" si="0"/>
        <v>0</v>
      </c>
      <c r="M51" s="27">
        <f t="shared" si="0"/>
        <v>0</v>
      </c>
      <c r="N51" s="27">
        <f t="shared" si="0"/>
        <v>0</v>
      </c>
      <c r="O51" s="27">
        <f t="shared" si="0"/>
        <v>0</v>
      </c>
    </row>
    <row r="52" spans="2:23" x14ac:dyDescent="0.75">
      <c r="B52" s="172" t="s">
        <v>59</v>
      </c>
      <c r="C52" s="172"/>
      <c r="E52" s="8"/>
      <c r="F52" s="169" t="s">
        <v>5</v>
      </c>
      <c r="G52" s="170"/>
      <c r="H52" s="170"/>
      <c r="I52" s="170"/>
      <c r="J52" s="171"/>
      <c r="K52" s="164">
        <f>SUM(F51:O51)</f>
        <v>6</v>
      </c>
      <c r="L52" s="164"/>
      <c r="M52" s="164"/>
      <c r="N52" s="164"/>
      <c r="O52" s="165"/>
    </row>
    <row r="54" spans="2:23" s="28" customFormat="1" x14ac:dyDescent="0.75">
      <c r="B54" s="156"/>
      <c r="C54" s="156"/>
      <c r="D54" s="156"/>
    </row>
    <row r="55" spans="2:23" s="28" customFormat="1" ht="12" customHeight="1" x14ac:dyDescent="0.75"/>
    <row r="56" spans="2:23" s="28" customFormat="1" x14ac:dyDescent="0.75">
      <c r="B56" s="32"/>
      <c r="C56" s="32"/>
      <c r="F56" s="158"/>
      <c r="G56" s="158"/>
      <c r="H56" s="158"/>
      <c r="I56" s="158"/>
      <c r="J56" s="156"/>
      <c r="K56" s="156"/>
      <c r="L56" s="156"/>
    </row>
    <row r="57" spans="2:23" s="28" customFormat="1" x14ac:dyDescent="0.75">
      <c r="F57" s="158"/>
      <c r="G57" s="158"/>
      <c r="H57" s="158"/>
      <c r="I57" s="158"/>
      <c r="J57" s="156"/>
      <c r="K57" s="156"/>
      <c r="L57" s="156"/>
    </row>
    <row r="58" spans="2:23" s="28" customFormat="1" x14ac:dyDescent="0.75">
      <c r="F58" s="158"/>
      <c r="G58" s="158"/>
      <c r="H58" s="158"/>
      <c r="I58" s="158"/>
      <c r="J58" s="156"/>
      <c r="K58" s="156"/>
      <c r="L58" s="156"/>
    </row>
    <row r="59" spans="2:23" s="28" customFormat="1" x14ac:dyDescent="0.75"/>
    <row r="60" spans="2:23" s="28" customFormat="1" x14ac:dyDescent="0.75">
      <c r="B60" s="35"/>
    </row>
    <row r="61" spans="2:23" s="28" customFormat="1" x14ac:dyDescent="0.75">
      <c r="B61" s="34"/>
    </row>
    <row r="62" spans="2:23" s="28" customFormat="1" x14ac:dyDescent="0.75"/>
    <row r="63" spans="2:23" s="28" customFormat="1" x14ac:dyDescent="0.75"/>
    <row r="64" spans="2:23" s="28" customFormat="1" x14ac:dyDescent="0.75">
      <c r="B64" s="156"/>
      <c r="C64" s="156"/>
      <c r="D64" s="156"/>
    </row>
    <row r="65" spans="2:12" s="28" customFormat="1" ht="12" customHeight="1" x14ac:dyDescent="0.75"/>
    <row r="66" spans="2:12" s="28" customFormat="1" x14ac:dyDescent="0.75">
      <c r="B66" s="32"/>
      <c r="C66" s="32"/>
    </row>
    <row r="67" spans="2:12" s="28" customFormat="1" x14ac:dyDescent="0.75"/>
    <row r="68" spans="2:12" s="28" customFormat="1" x14ac:dyDescent="0.75"/>
    <row r="69" spans="2:12" s="28" customFormat="1" x14ac:dyDescent="0.75">
      <c r="F69" s="158"/>
      <c r="G69" s="158"/>
      <c r="H69" s="158"/>
      <c r="I69" s="158"/>
      <c r="J69" s="156"/>
      <c r="K69" s="156"/>
      <c r="L69" s="156"/>
    </row>
    <row r="70" spans="2:12" s="28" customFormat="1" x14ac:dyDescent="0.75">
      <c r="F70" s="158"/>
      <c r="G70" s="158"/>
      <c r="H70" s="158"/>
      <c r="I70" s="158"/>
      <c r="J70" s="156"/>
      <c r="K70" s="156"/>
      <c r="L70" s="156"/>
    </row>
    <row r="71" spans="2:12" s="28" customFormat="1" x14ac:dyDescent="0.75">
      <c r="F71" s="158"/>
      <c r="G71" s="158"/>
      <c r="H71" s="158"/>
      <c r="I71" s="158"/>
      <c r="J71" s="156"/>
      <c r="K71" s="156"/>
      <c r="L71" s="156"/>
    </row>
    <row r="72" spans="2:12" s="28" customFormat="1" x14ac:dyDescent="0.75"/>
    <row r="73" spans="2:12" s="28" customFormat="1" x14ac:dyDescent="0.75"/>
    <row r="74" spans="2:12" s="28" customFormat="1" x14ac:dyDescent="0.75">
      <c r="B74" s="35"/>
    </row>
    <row r="75" spans="2:12" s="28" customFormat="1" x14ac:dyDescent="0.75">
      <c r="B75" s="34"/>
    </row>
    <row r="76" spans="2:12" s="28" customFormat="1" x14ac:dyDescent="0.75"/>
    <row r="77" spans="2:12" s="28" customFormat="1" x14ac:dyDescent="0.75">
      <c r="B77" s="156"/>
      <c r="C77" s="156"/>
      <c r="D77" s="156"/>
    </row>
    <row r="78" spans="2:12" s="28" customFormat="1" ht="21.65" customHeight="1" x14ac:dyDescent="0.75">
      <c r="F78" s="158"/>
      <c r="G78" s="158"/>
      <c r="H78" s="158"/>
      <c r="I78" s="158"/>
      <c r="J78" s="156"/>
      <c r="K78" s="156"/>
      <c r="L78" s="156"/>
    </row>
    <row r="79" spans="2:12" s="28" customFormat="1" x14ac:dyDescent="0.75">
      <c r="B79" s="32"/>
      <c r="C79" s="32"/>
      <c r="F79" s="158"/>
      <c r="G79" s="158"/>
      <c r="H79" s="158"/>
      <c r="I79" s="158"/>
      <c r="J79" s="156"/>
      <c r="K79" s="156"/>
      <c r="L79" s="156"/>
    </row>
    <row r="80" spans="2:12" s="28" customFormat="1" x14ac:dyDescent="0.75">
      <c r="F80" s="158"/>
      <c r="G80" s="158"/>
      <c r="H80" s="158"/>
      <c r="I80" s="158"/>
      <c r="J80" s="156"/>
      <c r="K80" s="156"/>
      <c r="L80" s="156"/>
    </row>
    <row r="81" spans="2:15" s="28" customFormat="1" x14ac:dyDescent="0.75">
      <c r="F81" s="158"/>
      <c r="G81" s="158"/>
      <c r="H81" s="158"/>
      <c r="I81" s="158"/>
      <c r="J81" s="158"/>
      <c r="K81" s="158"/>
      <c r="L81" s="158"/>
      <c r="M81" s="158"/>
      <c r="N81" s="158"/>
      <c r="O81" s="158"/>
    </row>
    <row r="82" spans="2:15" s="28" customFormat="1" x14ac:dyDescent="0.75"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2:15" s="28" customFormat="1" x14ac:dyDescent="0.75">
      <c r="B83" s="34"/>
    </row>
    <row r="84" spans="2:15" s="28" customFormat="1" x14ac:dyDescent="0.75">
      <c r="B84" s="35"/>
    </row>
    <row r="85" spans="2:15" s="28" customFormat="1" x14ac:dyDescent="0.75">
      <c r="K85" s="158"/>
      <c r="L85" s="158"/>
      <c r="M85" s="158"/>
      <c r="N85" s="158"/>
      <c r="O85" s="158"/>
    </row>
    <row r="86" spans="2:15" s="28" customFormat="1" x14ac:dyDescent="0.75"/>
    <row r="87" spans="2:15" s="28" customFormat="1" x14ac:dyDescent="0.75">
      <c r="B87" s="156"/>
      <c r="C87" s="156"/>
      <c r="D87" s="156"/>
    </row>
    <row r="88" spans="2:15" s="28" customFormat="1" ht="21.65" customHeight="1" x14ac:dyDescent="0.75">
      <c r="B88" s="157"/>
      <c r="C88" s="157"/>
    </row>
    <row r="89" spans="2:15" s="28" customFormat="1" x14ac:dyDescent="0.75">
      <c r="B89" s="32"/>
      <c r="C89" s="32"/>
      <c r="F89" s="156"/>
      <c r="G89" s="156"/>
      <c r="H89" s="156"/>
      <c r="I89" s="156"/>
      <c r="J89" s="156"/>
      <c r="K89" s="156"/>
      <c r="L89" s="156"/>
      <c r="M89" s="158"/>
      <c r="N89" s="158"/>
      <c r="O89" s="158"/>
    </row>
    <row r="90" spans="2:15" s="28" customFormat="1" x14ac:dyDescent="0.75">
      <c r="F90" s="156"/>
      <c r="G90" s="156"/>
      <c r="H90" s="156"/>
      <c r="I90" s="156"/>
      <c r="J90" s="156"/>
      <c r="K90" s="156"/>
      <c r="L90" s="156"/>
      <c r="M90" s="158"/>
      <c r="N90" s="158"/>
      <c r="O90" s="158"/>
    </row>
    <row r="91" spans="2:15" s="28" customFormat="1" x14ac:dyDescent="0.75">
      <c r="F91" s="156"/>
      <c r="G91" s="156"/>
      <c r="H91" s="156"/>
      <c r="I91" s="156"/>
      <c r="J91" s="156"/>
      <c r="K91" s="156"/>
      <c r="L91" s="156"/>
      <c r="M91" s="158"/>
      <c r="N91" s="158"/>
      <c r="O91" s="158"/>
    </row>
    <row r="92" spans="2:15" s="28" customFormat="1" x14ac:dyDescent="0.75"/>
    <row r="93" spans="2:15" s="28" customFormat="1" x14ac:dyDescent="0.75">
      <c r="B93" s="35"/>
    </row>
    <row r="94" spans="2:15" s="28" customFormat="1" x14ac:dyDescent="0.75">
      <c r="B94" s="34"/>
    </row>
    <row r="95" spans="2:15" s="28" customFormat="1" x14ac:dyDescent="0.75">
      <c r="B95" s="34"/>
    </row>
    <row r="96" spans="2:15" s="28" customFormat="1" x14ac:dyDescent="0.75"/>
    <row r="97" spans="2:11" s="28" customFormat="1" x14ac:dyDescent="0.75"/>
    <row r="98" spans="2:11" s="28" customFormat="1" x14ac:dyDescent="0.75"/>
    <row r="99" spans="2:11" s="34" customFormat="1" ht="23" x14ac:dyDescent="0.7">
      <c r="B99" s="160"/>
      <c r="C99" s="160"/>
      <c r="D99" s="160"/>
      <c r="E99" s="33"/>
      <c r="F99" s="33"/>
      <c r="G99" s="33"/>
      <c r="H99" s="33"/>
      <c r="I99" s="33"/>
      <c r="J99" s="33"/>
      <c r="K99" s="33"/>
    </row>
    <row r="100" spans="2:11" s="28" customFormat="1" ht="12" customHeight="1" x14ac:dyDescent="0.75">
      <c r="B100" s="156"/>
      <c r="C100" s="156"/>
      <c r="D100" s="156"/>
    </row>
    <row r="101" spans="2:11" s="28" customFormat="1" x14ac:dyDescent="0.75">
      <c r="B101" s="32"/>
      <c r="C101" s="32"/>
      <c r="E101" s="156"/>
      <c r="F101" s="156"/>
      <c r="G101" s="156"/>
      <c r="H101" s="156"/>
      <c r="I101" s="156"/>
      <c r="J101" s="156"/>
      <c r="K101" s="156"/>
    </row>
    <row r="102" spans="2:11" s="28" customFormat="1" x14ac:dyDescent="0.75">
      <c r="E102" s="156"/>
      <c r="F102" s="156"/>
      <c r="G102" s="156"/>
      <c r="H102" s="156"/>
      <c r="I102" s="156"/>
      <c r="J102" s="156"/>
      <c r="K102" s="156"/>
    </row>
    <row r="103" spans="2:11" s="28" customFormat="1" x14ac:dyDescent="0.75">
      <c r="E103" s="156"/>
      <c r="F103" s="156"/>
      <c r="G103" s="156"/>
      <c r="H103" s="156"/>
      <c r="I103" s="156"/>
      <c r="J103" s="156"/>
      <c r="K103" s="156"/>
    </row>
    <row r="104" spans="2:11" s="28" customFormat="1" x14ac:dyDescent="0.75">
      <c r="B104" s="34"/>
      <c r="E104" s="156"/>
      <c r="F104" s="156"/>
      <c r="G104" s="156"/>
      <c r="H104" s="156"/>
      <c r="I104" s="156"/>
      <c r="J104" s="156"/>
      <c r="K104" s="156"/>
    </row>
    <row r="105" spans="2:11" s="28" customFormat="1" x14ac:dyDescent="0.75">
      <c r="B105" s="32"/>
      <c r="E105" s="156"/>
      <c r="F105" s="156"/>
      <c r="G105" s="156"/>
      <c r="H105" s="156"/>
      <c r="I105" s="156"/>
      <c r="J105" s="156"/>
      <c r="K105" s="156"/>
    </row>
    <row r="106" spans="2:11" s="8" customFormat="1" x14ac:dyDescent="0.75">
      <c r="E106" s="159"/>
      <c r="F106" s="159"/>
      <c r="G106" s="159"/>
      <c r="H106" s="159"/>
      <c r="I106" s="159"/>
      <c r="J106" s="159"/>
      <c r="K106" s="159"/>
    </row>
    <row r="107" spans="2:11" s="8" customFormat="1" x14ac:dyDescent="0.75"/>
  </sheetData>
  <mergeCells count="73">
    <mergeCell ref="P49:U49"/>
    <mergeCell ref="V49:W49"/>
    <mergeCell ref="P50:U50"/>
    <mergeCell ref="V50:W50"/>
    <mergeCell ref="V48:W48"/>
    <mergeCell ref="P48:U48"/>
    <mergeCell ref="B45:E45"/>
    <mergeCell ref="B46:F46"/>
    <mergeCell ref="E36:K36"/>
    <mergeCell ref="L36:N36"/>
    <mergeCell ref="E37:K37"/>
    <mergeCell ref="L37:N37"/>
    <mergeCell ref="E38:K38"/>
    <mergeCell ref="L38:N38"/>
    <mergeCell ref="B34:D34"/>
    <mergeCell ref="B5:D5"/>
    <mergeCell ref="B12:E12"/>
    <mergeCell ref="B13:D13"/>
    <mergeCell ref="B33:E33"/>
    <mergeCell ref="B52:C52"/>
    <mergeCell ref="B64:D64"/>
    <mergeCell ref="B54:D54"/>
    <mergeCell ref="F57:I57"/>
    <mergeCell ref="J57:L57"/>
    <mergeCell ref="F58:I58"/>
    <mergeCell ref="J58:L58"/>
    <mergeCell ref="F70:I70"/>
    <mergeCell ref="J70:L70"/>
    <mergeCell ref="F56:I56"/>
    <mergeCell ref="J56:L56"/>
    <mergeCell ref="K48:O48"/>
    <mergeCell ref="K52:O52"/>
    <mergeCell ref="F48:J48"/>
    <mergeCell ref="F52:J52"/>
    <mergeCell ref="M90:O90"/>
    <mergeCell ref="F79:I79"/>
    <mergeCell ref="J79:L79"/>
    <mergeCell ref="F80:I80"/>
    <mergeCell ref="J80:L80"/>
    <mergeCell ref="F81:J81"/>
    <mergeCell ref="K81:O81"/>
    <mergeCell ref="K85:O85"/>
    <mergeCell ref="F89:L89"/>
    <mergeCell ref="M89:O89"/>
    <mergeCell ref="M91:O91"/>
    <mergeCell ref="B99:D99"/>
    <mergeCell ref="B100:D100"/>
    <mergeCell ref="E101:G101"/>
    <mergeCell ref="H101:K101"/>
    <mergeCell ref="E106:G106"/>
    <mergeCell ref="H106:K106"/>
    <mergeCell ref="E102:G102"/>
    <mergeCell ref="H102:K102"/>
    <mergeCell ref="E103:G103"/>
    <mergeCell ref="H103:K103"/>
    <mergeCell ref="E104:G104"/>
    <mergeCell ref="H104:K104"/>
    <mergeCell ref="B2:C2"/>
    <mergeCell ref="B4:D4"/>
    <mergeCell ref="B22:C22"/>
    <mergeCell ref="E105:G105"/>
    <mergeCell ref="H105:K105"/>
    <mergeCell ref="F91:L91"/>
    <mergeCell ref="B77:D77"/>
    <mergeCell ref="F90:L90"/>
    <mergeCell ref="B87:D87"/>
    <mergeCell ref="B88:C88"/>
    <mergeCell ref="F78:I78"/>
    <mergeCell ref="J78:L78"/>
    <mergeCell ref="F71:I71"/>
    <mergeCell ref="J71:L71"/>
    <mergeCell ref="F69:I69"/>
    <mergeCell ref="J69:L6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M15"/>
  <sheetViews>
    <sheetView topLeftCell="A7" zoomScale="110" zoomScaleNormal="110" workbookViewId="0">
      <selection activeCell="H10" sqref="H10"/>
    </sheetView>
  </sheetViews>
  <sheetFormatPr defaultColWidth="9.1796875" defaultRowHeight="24.5" x14ac:dyDescent="0.85"/>
  <cols>
    <col min="1" max="1" width="9.1796875" style="11"/>
    <col min="2" max="3" width="13.81640625" style="12" customWidth="1"/>
    <col min="4" max="4" width="16.26953125" style="12" customWidth="1"/>
    <col min="5" max="5" width="19.81640625" style="12" customWidth="1"/>
    <col min="6" max="6" width="7.7265625" style="11" customWidth="1"/>
    <col min="7" max="10" width="9.1796875" style="11" customWidth="1"/>
    <col min="11" max="16384" width="9.1796875" style="11"/>
  </cols>
  <sheetData>
    <row r="1" spans="2:13" x14ac:dyDescent="0.85">
      <c r="B1" s="115" t="s">
        <v>21</v>
      </c>
      <c r="C1" s="82" t="s">
        <v>74</v>
      </c>
      <c r="D1" s="117" t="s">
        <v>124</v>
      </c>
      <c r="E1" s="41"/>
    </row>
    <row r="2" spans="2:13" x14ac:dyDescent="0.85">
      <c r="B2" s="13">
        <v>1.1000000000000001</v>
      </c>
      <c r="C2" s="125">
        <v>3</v>
      </c>
      <c r="D2" s="126">
        <v>3</v>
      </c>
      <c r="E2" s="121"/>
      <c r="F2" s="184" t="s">
        <v>74</v>
      </c>
      <c r="G2" s="184"/>
      <c r="I2" s="185" t="s">
        <v>124</v>
      </c>
      <c r="J2" s="185"/>
    </row>
    <row r="3" spans="2:13" x14ac:dyDescent="0.85">
      <c r="B3" s="13">
        <v>1.2</v>
      </c>
      <c r="C3" s="116">
        <v>4.0199999999999996</v>
      </c>
      <c r="D3" s="118">
        <v>4.0199999999999996</v>
      </c>
      <c r="E3" s="122"/>
      <c r="F3" s="13">
        <v>1</v>
      </c>
      <c r="G3" s="116">
        <f>SUM(C2:C7)/6</f>
        <v>3.67</v>
      </c>
      <c r="H3" s="12"/>
      <c r="I3" s="13">
        <v>1</v>
      </c>
      <c r="J3" s="120">
        <f>SUM(D2:D7)/6</f>
        <v>3.67</v>
      </c>
    </row>
    <row r="4" spans="2:13" x14ac:dyDescent="0.85">
      <c r="B4" s="13">
        <v>1.3</v>
      </c>
      <c r="C4" s="116">
        <v>0</v>
      </c>
      <c r="D4" s="118">
        <v>0</v>
      </c>
      <c r="F4" s="13">
        <v>2</v>
      </c>
      <c r="G4" s="116">
        <f>SUM(C8:C10)/3</f>
        <v>4.5233333333333334</v>
      </c>
      <c r="H4" s="12"/>
      <c r="I4" s="13">
        <v>2</v>
      </c>
      <c r="J4" s="120">
        <f>SUM(D8:D10)/3</f>
        <v>4.5233333333333334</v>
      </c>
    </row>
    <row r="5" spans="2:13" x14ac:dyDescent="0.85">
      <c r="B5" s="13">
        <v>1.4</v>
      </c>
      <c r="C5" s="116">
        <v>5</v>
      </c>
      <c r="D5" s="124">
        <v>5</v>
      </c>
      <c r="E5" s="122"/>
      <c r="F5" s="13">
        <v>3</v>
      </c>
      <c r="G5" s="116">
        <f>+C11</f>
        <v>5</v>
      </c>
      <c r="H5" s="12"/>
      <c r="I5" s="13">
        <v>3</v>
      </c>
      <c r="J5" s="120">
        <f>+D11</f>
        <v>5</v>
      </c>
    </row>
    <row r="6" spans="2:13" x14ac:dyDescent="0.85">
      <c r="B6" s="13">
        <v>1.5</v>
      </c>
      <c r="C6" s="116">
        <v>5</v>
      </c>
      <c r="D6" s="118">
        <v>5</v>
      </c>
      <c r="E6" s="122"/>
      <c r="F6" s="13">
        <v>4</v>
      </c>
      <c r="G6" s="116">
        <f>+C12</f>
        <v>5</v>
      </c>
      <c r="H6" s="12"/>
      <c r="I6" s="13">
        <v>4</v>
      </c>
      <c r="J6" s="120">
        <f>+D12</f>
        <v>5</v>
      </c>
    </row>
    <row r="7" spans="2:13" x14ac:dyDescent="0.85">
      <c r="B7" s="13">
        <v>1.6</v>
      </c>
      <c r="C7" s="116">
        <v>5</v>
      </c>
      <c r="D7" s="124">
        <v>5</v>
      </c>
      <c r="E7" s="122"/>
      <c r="F7" s="13">
        <v>5</v>
      </c>
      <c r="G7" s="116">
        <f>SUM(C13:C14)/2</f>
        <v>5</v>
      </c>
      <c r="H7" s="12"/>
      <c r="I7" s="13">
        <v>5</v>
      </c>
      <c r="J7" s="120">
        <f>SUM(D13:D14)/2</f>
        <v>5</v>
      </c>
    </row>
    <row r="8" spans="2:13" x14ac:dyDescent="0.85">
      <c r="B8" s="13">
        <v>2.1</v>
      </c>
      <c r="C8" s="116">
        <v>5</v>
      </c>
      <c r="D8" s="124">
        <v>5</v>
      </c>
      <c r="E8" s="122"/>
      <c r="F8" s="12"/>
      <c r="G8" s="85">
        <f>SUM(C2:C14)/13</f>
        <v>4.2761538461538455</v>
      </c>
      <c r="J8" s="84">
        <f>SUM(D2:D14)/13</f>
        <v>4.2761538461538455</v>
      </c>
    </row>
    <row r="9" spans="2:13" x14ac:dyDescent="0.85">
      <c r="B9" s="13">
        <v>2.2000000000000002</v>
      </c>
      <c r="C9" s="116">
        <v>5</v>
      </c>
      <c r="D9" s="124">
        <v>5</v>
      </c>
      <c r="E9" s="122"/>
      <c r="F9" s="12"/>
    </row>
    <row r="10" spans="2:13" x14ac:dyDescent="0.85">
      <c r="B10" s="13">
        <v>2.2999999999999998</v>
      </c>
      <c r="C10" s="116">
        <v>3.57</v>
      </c>
      <c r="D10" s="124">
        <v>3.57</v>
      </c>
      <c r="E10" s="122"/>
      <c r="F10" s="40"/>
      <c r="M10" s="40"/>
    </row>
    <row r="11" spans="2:13" x14ac:dyDescent="0.85">
      <c r="B11" s="13">
        <v>3.1</v>
      </c>
      <c r="C11" s="116">
        <v>5</v>
      </c>
      <c r="D11" s="124">
        <v>5</v>
      </c>
      <c r="E11" s="122"/>
      <c r="F11" s="12"/>
    </row>
    <row r="12" spans="2:13" x14ac:dyDescent="0.85">
      <c r="B12" s="13">
        <v>4.0999999999999996</v>
      </c>
      <c r="C12" s="116">
        <v>5</v>
      </c>
      <c r="D12" s="124">
        <v>5</v>
      </c>
      <c r="E12" s="122"/>
      <c r="F12" s="40"/>
      <c r="G12" s="40"/>
    </row>
    <row r="13" spans="2:13" x14ac:dyDescent="0.85">
      <c r="B13" s="13">
        <v>5.0999999999999996</v>
      </c>
      <c r="C13" s="116">
        <v>5</v>
      </c>
      <c r="D13" s="124">
        <v>5</v>
      </c>
      <c r="E13" s="122"/>
      <c r="F13" s="12"/>
    </row>
    <row r="14" spans="2:13" x14ac:dyDescent="0.85">
      <c r="B14" s="13">
        <v>5.2</v>
      </c>
      <c r="C14" s="116">
        <v>5</v>
      </c>
      <c r="D14" s="124">
        <v>5</v>
      </c>
      <c r="E14" s="122"/>
      <c r="F14" s="12"/>
    </row>
    <row r="15" spans="2:13" x14ac:dyDescent="0.85">
      <c r="B15" s="115" t="s">
        <v>22</v>
      </c>
      <c r="C15" s="83">
        <f>SUM(C2:C14)/13</f>
        <v>4.2761538461538455</v>
      </c>
      <c r="D15" s="119">
        <f>SUM(D2:D14)/13</f>
        <v>4.2761538461538455</v>
      </c>
      <c r="E15" s="123"/>
    </row>
  </sheetData>
  <mergeCells count="2">
    <mergeCell ref="F2:G2"/>
    <mergeCell ref="I2:J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B2:T21"/>
  <sheetViews>
    <sheetView zoomScale="80" zoomScaleNormal="80" workbookViewId="0">
      <selection activeCell="S9" sqref="S9"/>
    </sheetView>
  </sheetViews>
  <sheetFormatPr defaultColWidth="9.1796875" defaultRowHeight="24.5" x14ac:dyDescent="0.85"/>
  <cols>
    <col min="1" max="1" width="2.81640625" style="14" customWidth="1"/>
    <col min="2" max="2" width="14.54296875" style="15" customWidth="1"/>
    <col min="3" max="3" width="8.7265625" style="15" customWidth="1"/>
    <col min="4" max="4" width="18.7265625" style="16" customWidth="1"/>
    <col min="5" max="7" width="4.7265625" style="15" hidden="1" customWidth="1"/>
    <col min="8" max="8" width="18.7265625" style="16" customWidth="1"/>
    <col min="9" max="11" width="4.7265625" style="15" hidden="1" customWidth="1"/>
    <col min="12" max="12" width="18.7265625" style="16" customWidth="1"/>
    <col min="13" max="14" width="4.7265625" style="15" hidden="1" customWidth="1"/>
    <col min="15" max="15" width="18.7265625" style="15" customWidth="1"/>
    <col min="16" max="16" width="37.7265625" style="14" customWidth="1"/>
    <col min="17" max="16384" width="9.1796875" style="14"/>
  </cols>
  <sheetData>
    <row r="2" spans="2:20" x14ac:dyDescent="0.85">
      <c r="B2" s="186" t="s">
        <v>141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</row>
    <row r="4" spans="2:20" ht="32.25" customHeight="1" x14ac:dyDescent="0.85">
      <c r="B4" s="187" t="s">
        <v>20</v>
      </c>
      <c r="C4" s="91" t="s">
        <v>19</v>
      </c>
      <c r="D4" s="187" t="s">
        <v>18</v>
      </c>
      <c r="E4" s="92"/>
      <c r="F4" s="92"/>
      <c r="G4" s="93"/>
      <c r="H4" s="187" t="s">
        <v>17</v>
      </c>
      <c r="I4" s="92"/>
      <c r="J4" s="92"/>
      <c r="K4" s="93"/>
      <c r="L4" s="187" t="s">
        <v>16</v>
      </c>
      <c r="M4" s="92"/>
      <c r="N4" s="92"/>
      <c r="O4" s="91" t="s">
        <v>15</v>
      </c>
      <c r="P4" s="189" t="s">
        <v>14</v>
      </c>
    </row>
    <row r="5" spans="2:20" ht="32.25" customHeight="1" x14ac:dyDescent="0.85">
      <c r="B5" s="188"/>
      <c r="C5" s="94" t="s">
        <v>13</v>
      </c>
      <c r="D5" s="193"/>
      <c r="E5" s="95"/>
      <c r="F5" s="95"/>
      <c r="G5" s="96"/>
      <c r="H5" s="193"/>
      <c r="I5" s="95"/>
      <c r="J5" s="95"/>
      <c r="K5" s="96"/>
      <c r="L5" s="193"/>
      <c r="M5" s="95"/>
      <c r="N5" s="95"/>
      <c r="O5" s="94" t="s">
        <v>12</v>
      </c>
      <c r="P5" s="190"/>
    </row>
    <row r="6" spans="2:20" ht="24" customHeight="1" x14ac:dyDescent="0.85">
      <c r="B6" s="97">
        <v>1</v>
      </c>
      <c r="C6" s="98">
        <v>5</v>
      </c>
      <c r="D6" s="99">
        <f>SUM(E6:G6)/3</f>
        <v>3.0066666666666664</v>
      </c>
      <c r="E6" s="100">
        <f>+'(กรอก)ราย ตบช.'!D3</f>
        <v>4.0199999999999996</v>
      </c>
      <c r="F6" s="100">
        <f>+'(กรอก)ราย ตบช.'!D4</f>
        <v>0</v>
      </c>
      <c r="G6" s="100">
        <f>+'(กรอก)ราย ตบช.'!D5</f>
        <v>5</v>
      </c>
      <c r="H6" s="99">
        <f>SUM(I6:J6)/2</f>
        <v>5</v>
      </c>
      <c r="I6" s="100">
        <f>+'(กรอก)ราย ตบช.'!D6</f>
        <v>5</v>
      </c>
      <c r="J6" s="100">
        <f>+'(กรอก)ราย ตบช.'!D7</f>
        <v>5</v>
      </c>
      <c r="K6" s="100" t="s">
        <v>11</v>
      </c>
      <c r="L6" s="99">
        <f>+'(กรอก)ราย ตบช.'!D2</f>
        <v>3</v>
      </c>
      <c r="M6" s="100">
        <f>+'(กรอก)ราย ตบช.'!D2</f>
        <v>3</v>
      </c>
      <c r="N6" s="100" t="s">
        <v>11</v>
      </c>
      <c r="O6" s="101">
        <f>SUM(E6,F6,G6,I6,J6,M6)/6</f>
        <v>3.67</v>
      </c>
      <c r="P6" s="102" t="str">
        <f>IF(O6&gt;=4.51,H19,IF(O6&gt;=3.51,H18,IF(O6&gt;=2.51,H17,IF(O6&gt;=1.51,H16,IF(O6&gt;=0,H15)))))</f>
        <v>การดำเนินงานระดับดี</v>
      </c>
    </row>
    <row r="7" spans="2:20" ht="24" customHeight="1" x14ac:dyDescent="0.85">
      <c r="B7" s="97">
        <v>2</v>
      </c>
      <c r="C7" s="97">
        <v>3</v>
      </c>
      <c r="D7" s="99">
        <f>SUM(E7)/1</f>
        <v>5</v>
      </c>
      <c r="E7" s="100">
        <f>+'(กรอก)ราย ตบช.'!D9</f>
        <v>5</v>
      </c>
      <c r="F7" s="100" t="s">
        <v>11</v>
      </c>
      <c r="G7" s="100" t="s">
        <v>11</v>
      </c>
      <c r="H7" s="99">
        <f>SUM(I7:J7)/1</f>
        <v>5</v>
      </c>
      <c r="I7" s="100">
        <f>+'(กรอก)ราย ตบช.'!D8</f>
        <v>5</v>
      </c>
      <c r="J7" s="100" t="s">
        <v>11</v>
      </c>
      <c r="K7" s="100" t="s">
        <v>11</v>
      </c>
      <c r="L7" s="99">
        <f>SUM(M7)/1</f>
        <v>3.57</v>
      </c>
      <c r="M7" s="100">
        <f>+'(กรอก)ราย ตบช.'!D10</f>
        <v>3.57</v>
      </c>
      <c r="N7" s="100" t="s">
        <v>11</v>
      </c>
      <c r="O7" s="99">
        <f>SUM(E7,I7,M7)/3</f>
        <v>4.5233333333333334</v>
      </c>
      <c r="P7" s="103" t="str">
        <f>IF(O7&gt;=4.51,H19,IF(O7&gt;=3.51,H18,IF(O7&gt;=2.51,H17,IF(O7&gt;=1.51,H16,IF(O7&gt;=0,H15)))))</f>
        <v>การดำเนินงานระดับดีมาก</v>
      </c>
    </row>
    <row r="8" spans="2:20" ht="24" customHeight="1" x14ac:dyDescent="0.85">
      <c r="B8" s="97">
        <v>3</v>
      </c>
      <c r="C8" s="97">
        <v>1</v>
      </c>
      <c r="D8" s="99" t="s">
        <v>11</v>
      </c>
      <c r="E8" s="100" t="s">
        <v>11</v>
      </c>
      <c r="F8" s="100" t="s">
        <v>11</v>
      </c>
      <c r="G8" s="100" t="s">
        <v>11</v>
      </c>
      <c r="H8" s="99">
        <f>SUM(I8)/1</f>
        <v>5</v>
      </c>
      <c r="I8" s="100">
        <f>+'(กรอก)ราย ตบช.'!D11</f>
        <v>5</v>
      </c>
      <c r="J8" s="100" t="s">
        <v>11</v>
      </c>
      <c r="K8" s="100" t="s">
        <v>11</v>
      </c>
      <c r="L8" s="100" t="s">
        <v>11</v>
      </c>
      <c r="M8" s="100" t="s">
        <v>11</v>
      </c>
      <c r="N8" s="100" t="s">
        <v>11</v>
      </c>
      <c r="O8" s="99">
        <f>SUM(I8)/1</f>
        <v>5</v>
      </c>
      <c r="P8" s="103" t="str">
        <f>IF(O8&gt;=4.51,H19,IF(O8&gt;=3.51,H18,IF(O8&gt;=2.51,H17,IF(O8&gt;=1.51,H16,IF(O8&gt;=0,H15)))))</f>
        <v>การดำเนินงานระดับดีมาก</v>
      </c>
    </row>
    <row r="9" spans="2:20" ht="24" customHeight="1" x14ac:dyDescent="0.85">
      <c r="B9" s="97">
        <v>4</v>
      </c>
      <c r="C9" s="97">
        <v>1</v>
      </c>
      <c r="D9" s="99" t="s">
        <v>11</v>
      </c>
      <c r="E9" s="100" t="s">
        <v>11</v>
      </c>
      <c r="F9" s="100" t="s">
        <v>11</v>
      </c>
      <c r="G9" s="100" t="s">
        <v>11</v>
      </c>
      <c r="H9" s="99">
        <f>SUM(I9)/1</f>
        <v>5</v>
      </c>
      <c r="I9" s="100">
        <f>+'(กรอก)ราย ตบช.'!D12</f>
        <v>5</v>
      </c>
      <c r="J9" s="100" t="s">
        <v>11</v>
      </c>
      <c r="K9" s="100" t="s">
        <v>11</v>
      </c>
      <c r="L9" s="100" t="s">
        <v>11</v>
      </c>
      <c r="M9" s="100" t="s">
        <v>11</v>
      </c>
      <c r="N9" s="100" t="s">
        <v>11</v>
      </c>
      <c r="O9" s="99">
        <f>SUM(I9)/1</f>
        <v>5</v>
      </c>
      <c r="P9" s="103" t="str">
        <f>IF(O9&gt;=4.51,H19,IF(O9&gt;=3.51,H18,IF(O9&gt;=2.51,H17,IF(O9&gt;=1.51,H16,IF(O9&gt;=0,H15)))))</f>
        <v>การดำเนินงานระดับดีมาก</v>
      </c>
    </row>
    <row r="10" spans="2:20" ht="24" customHeight="1" x14ac:dyDescent="0.85">
      <c r="B10" s="97">
        <v>5</v>
      </c>
      <c r="C10" s="97">
        <v>2</v>
      </c>
      <c r="D10" s="100" t="s">
        <v>11</v>
      </c>
      <c r="E10" s="100" t="s">
        <v>11</v>
      </c>
      <c r="F10" s="100" t="s">
        <v>11</v>
      </c>
      <c r="G10" s="100" t="s">
        <v>11</v>
      </c>
      <c r="H10" s="99">
        <f>SUM(I10:J10)/2</f>
        <v>5</v>
      </c>
      <c r="I10" s="100">
        <f>+'(กรอก)ราย ตบช.'!D13</f>
        <v>5</v>
      </c>
      <c r="J10" s="100">
        <f>+'(กรอก)ราย ตบช.'!D14</f>
        <v>5</v>
      </c>
      <c r="K10" s="100"/>
      <c r="L10" s="100" t="s">
        <v>11</v>
      </c>
      <c r="M10" s="100" t="s">
        <v>11</v>
      </c>
      <c r="N10" s="100" t="s">
        <v>11</v>
      </c>
      <c r="O10" s="99">
        <f>SUM(I10,J10)/2</f>
        <v>5</v>
      </c>
      <c r="P10" s="103" t="str">
        <f>IF(O10&gt;=4.51,H19,IF(O10&gt;=3.51,H18,IF(O10&gt;=2.51,H17,IF(O10&gt;=1.51,H16,IF(O10&gt;=0,H15)))))</f>
        <v>การดำเนินงานระดับดีมาก</v>
      </c>
    </row>
    <row r="11" spans="2:20" ht="24" hidden="1" customHeight="1" x14ac:dyDescent="0.85">
      <c r="B11" s="104" t="s">
        <v>10</v>
      </c>
      <c r="C11" s="104">
        <f>SUM(C6:C10)</f>
        <v>12</v>
      </c>
      <c r="D11" s="104">
        <v>4</v>
      </c>
      <c r="E11" s="104"/>
      <c r="F11" s="104"/>
      <c r="G11" s="104"/>
      <c r="H11" s="105">
        <v>7</v>
      </c>
      <c r="I11" s="104"/>
      <c r="J11" s="104"/>
      <c r="K11" s="104"/>
      <c r="L11" s="104">
        <v>2</v>
      </c>
      <c r="M11" s="106"/>
      <c r="N11" s="106"/>
      <c r="O11" s="106"/>
      <c r="P11" s="107"/>
    </row>
    <row r="12" spans="2:20" s="17" customFormat="1" ht="36" customHeight="1" x14ac:dyDescent="0.7">
      <c r="B12" s="191" t="s">
        <v>9</v>
      </c>
      <c r="C12" s="192"/>
      <c r="D12" s="108">
        <f>SUM(E6,F6,G6,E7)/4</f>
        <v>3.5049999999999999</v>
      </c>
      <c r="E12" s="109"/>
      <c r="F12" s="110"/>
      <c r="G12" s="111"/>
      <c r="H12" s="108">
        <f>SUM(I6,J6,I7,I8,I9,I10,J10)/7</f>
        <v>5</v>
      </c>
      <c r="I12" s="109"/>
      <c r="J12" s="110"/>
      <c r="K12" s="111"/>
      <c r="L12" s="108">
        <f>SUM(M6,M7)/2</f>
        <v>3.2850000000000001</v>
      </c>
      <c r="M12" s="110"/>
      <c r="N12" s="111"/>
      <c r="O12" s="108">
        <f>SUM(E6,F6,G6,E7,I6,J6,I7,I8,I9,I10,J10,M6,M7)/13</f>
        <v>4.2761538461538455</v>
      </c>
      <c r="P12" s="112" t="str">
        <f>IF(O12&gt;=4.51,H19,IF(O12&gt;=3.51,H18,IF(O12&gt;=2.51,H17,IF(O12&gt;=1.51,H16,IF(O12&gt;=0,H15)))))</f>
        <v>การดำเนินงานระดับดี</v>
      </c>
    </row>
    <row r="13" spans="2:20" x14ac:dyDescent="0.85">
      <c r="B13" s="196" t="s">
        <v>65</v>
      </c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</row>
    <row r="14" spans="2:20" x14ac:dyDescent="0.85"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2:20" x14ac:dyDescent="0.85">
      <c r="B15" s="41" t="s">
        <v>8</v>
      </c>
      <c r="C15" s="14"/>
      <c r="D15" s="113" t="s">
        <v>114</v>
      </c>
      <c r="E15" s="114"/>
      <c r="F15" s="114"/>
      <c r="G15" s="114"/>
      <c r="H15" s="195" t="s">
        <v>119</v>
      </c>
      <c r="I15" s="195"/>
      <c r="J15" s="195"/>
      <c r="K15" s="195"/>
      <c r="L15" s="195"/>
      <c r="O15" s="194"/>
      <c r="P15" s="194"/>
      <c r="Q15" s="194"/>
      <c r="R15" s="194"/>
      <c r="S15" s="194"/>
      <c r="T15" s="194"/>
    </row>
    <row r="16" spans="2:20" x14ac:dyDescent="0.85">
      <c r="C16" s="14"/>
      <c r="D16" s="113" t="s">
        <v>115</v>
      </c>
      <c r="E16" s="114"/>
      <c r="F16" s="114"/>
      <c r="G16" s="114"/>
      <c r="H16" s="195" t="s">
        <v>120</v>
      </c>
      <c r="I16" s="195"/>
      <c r="J16" s="195"/>
      <c r="K16" s="195"/>
      <c r="L16" s="195"/>
      <c r="O16" s="194"/>
      <c r="P16" s="194"/>
      <c r="Q16" s="194"/>
      <c r="R16" s="194"/>
      <c r="S16" s="194"/>
      <c r="T16" s="194"/>
    </row>
    <row r="17" spans="2:20" x14ac:dyDescent="0.85">
      <c r="C17" s="14"/>
      <c r="D17" s="113" t="s">
        <v>116</v>
      </c>
      <c r="E17" s="114"/>
      <c r="F17" s="114"/>
      <c r="G17" s="114"/>
      <c r="H17" s="195" t="s">
        <v>121</v>
      </c>
      <c r="I17" s="195"/>
      <c r="J17" s="195"/>
      <c r="K17" s="195"/>
      <c r="L17" s="195"/>
      <c r="O17" s="194"/>
      <c r="P17" s="194"/>
      <c r="Q17" s="194"/>
      <c r="R17" s="194"/>
      <c r="S17" s="194"/>
      <c r="T17" s="194"/>
    </row>
    <row r="18" spans="2:20" x14ac:dyDescent="0.85">
      <c r="C18" s="14"/>
      <c r="D18" s="113" t="s">
        <v>117</v>
      </c>
      <c r="E18" s="114"/>
      <c r="F18" s="114"/>
      <c r="G18" s="114"/>
      <c r="H18" s="195" t="s">
        <v>122</v>
      </c>
      <c r="I18" s="195"/>
      <c r="J18" s="195"/>
      <c r="K18" s="195"/>
      <c r="L18" s="195"/>
      <c r="O18" s="194"/>
      <c r="P18" s="194"/>
      <c r="Q18" s="194"/>
      <c r="R18" s="194"/>
      <c r="S18" s="194"/>
      <c r="T18" s="194"/>
    </row>
    <row r="19" spans="2:20" x14ac:dyDescent="0.85">
      <c r="C19" s="14"/>
      <c r="D19" s="113" t="s">
        <v>118</v>
      </c>
      <c r="E19" s="114"/>
      <c r="F19" s="114"/>
      <c r="G19" s="114"/>
      <c r="H19" s="195" t="s">
        <v>123</v>
      </c>
      <c r="I19" s="195"/>
      <c r="J19" s="195"/>
      <c r="K19" s="195"/>
      <c r="L19" s="195"/>
      <c r="O19" s="194"/>
      <c r="P19" s="194"/>
      <c r="Q19" s="194"/>
      <c r="R19" s="194"/>
      <c r="S19" s="194"/>
      <c r="T19" s="194"/>
    </row>
    <row r="21" spans="2:20" x14ac:dyDescent="0.85">
      <c r="B21" s="41"/>
    </row>
  </sheetData>
  <mergeCells count="18">
    <mergeCell ref="B13:P13"/>
    <mergeCell ref="O15:T15"/>
    <mergeCell ref="O16:T16"/>
    <mergeCell ref="O17:T17"/>
    <mergeCell ref="O18:T18"/>
    <mergeCell ref="O19:T19"/>
    <mergeCell ref="H15:L15"/>
    <mergeCell ref="H16:L16"/>
    <mergeCell ref="H17:L17"/>
    <mergeCell ref="H18:L18"/>
    <mergeCell ref="H19:L19"/>
    <mergeCell ref="B2:P2"/>
    <mergeCell ref="B4:B5"/>
    <mergeCell ref="P4:P5"/>
    <mergeCell ref="B12:C12"/>
    <mergeCell ref="D4:D5"/>
    <mergeCell ref="H4:H5"/>
    <mergeCell ref="L4:L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FTES58</vt:lpstr>
      <vt:lpstr>ตบช.เชิงปริมาณ (คณะ)</vt:lpstr>
      <vt:lpstr>(กรอก)ราย ตบช.</vt:lpstr>
      <vt:lpstr> สรุปคะแนน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USER</cp:lastModifiedBy>
  <dcterms:created xsi:type="dcterms:W3CDTF">2015-07-06T04:22:14Z</dcterms:created>
  <dcterms:modified xsi:type="dcterms:W3CDTF">2022-09-06T04:56:41Z</dcterms:modified>
</cp:coreProperties>
</file>